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24fe4ec11294700" /></Relationships>
</file>

<file path=xl/workbook.xml><?xml version="1.0" encoding="utf-8"?>
<x:workbook xmlns:x="http://schemas.openxmlformats.org/spreadsheetml/2006/main">
  <x:sheets>
    <x:sheet xmlns:r="http://schemas.openxmlformats.org/officeDocument/2006/relationships" name="Read Me" sheetId="1" r:id="Ra6930a4ac7a44ae2"/>
    <x:sheet xmlns:r="http://schemas.openxmlformats.org/officeDocument/2006/relationships" name="Inputs" sheetId="2" r:id="R5912427d4b34483d"/>
    <x:sheet xmlns:r="http://schemas.openxmlformats.org/officeDocument/2006/relationships" name="Capacity" sheetId="3" r:id="R626bc0128adc4bf8"/>
    <x:sheet xmlns:r="http://schemas.openxmlformats.org/officeDocument/2006/relationships" name="Project Cost" sheetId="4" r:id="R2ad6b543cde24a7d"/>
    <x:sheet xmlns:r="http://schemas.openxmlformats.org/officeDocument/2006/relationships" name="Fixed Costs" sheetId="5" r:id="Rcb7e8168aaac4498"/>
    <x:sheet xmlns:r="http://schemas.openxmlformats.org/officeDocument/2006/relationships" name="Revenue" sheetId="6" r:id="Rb74aacb6d4984186"/>
    <x:sheet xmlns:r="http://schemas.openxmlformats.org/officeDocument/2006/relationships" name="Break-even" sheetId="7" r:id="Reb079cf708d240a5"/>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164" formatCode="0.0%"/>
    <x:numFmt numFmtId="165" formatCode="[&gt;=10000000]&quot;₹&quot;##\,##\,##\,##0;[&gt;=100000]&quot;₹&quot;##\,##\,##0;&quot;₹&quot;#,##0"/>
    <x:numFmt numFmtId="166" formatCode="#,##0.0"/>
    <x:numFmt numFmtId="167" formatCode="0.0"/>
  </x:numFmts>
  <x:fonts count="8">
    <x:font>
      <x:sz val="11"/>
      <x:color theme="1"/>
      <x:name val="Calibri"/>
      <x:family val="2"/>
      <x:scheme val="minor"/>
    </x:font>
    <x:font>
      <x:b/>
      <x:sz val="16"/>
      <x:color rgb="FF1A3FF0"/>
    </x:font>
    <x:font>
      <x:i/>
      <x:sz val="10"/>
      <x:color rgb="FF64748B"/>
      <x:name val="Calibri"/>
    </x:font>
    <x:font>
      <x:sz val="11"/>
      <x:name val="Calibri"/>
    </x:font>
    <x:font>
      <x:b/>
      <x:sz val="11"/>
      <x:name val="Calibri"/>
    </x:font>
    <x:font>
      <x:b/>
      <x:sz val="15"/>
      <x:color rgb="FF1A3FF0"/>
      <x:name val="Calibri"/>
    </x:font>
    <x:font>
      <x:sz val="11"/>
      <x:color rgb="FF0000FF"/>
      <x:name val="Calibri"/>
    </x:font>
    <x:font>
      <x:b/>
      <x:sz val="11"/>
      <x:color rgb="FFFFFFFF"/>
      <x:name val="Calibri"/>
    </x:font>
  </x:fonts>
  <x:fills count="6">
    <x:fill>
      <x:patternFill patternType="none"/>
    </x:fill>
    <x:fill>
      <x:patternFill patternType="gray125"/>
    </x:fill>
    <x:fill>
      <x:patternFill patternType="solid">
        <x:fgColor rgb="FFEEF2FF"/>
      </x:patternFill>
    </x:fill>
    <x:fill>
      <x:patternFill patternType="solid">
        <x:fgColor rgb="FFFFF2CC"/>
      </x:patternFill>
    </x:fill>
    <x:fill>
      <x:patternFill patternType="solid">
        <x:fgColor rgb="FF1A3FF0"/>
      </x:patternFill>
    </x:fill>
    <x:fill>
      <x:patternFill patternType="solid">
        <x:fgColor rgb="FFE8F5E9"/>
      </x:patternFill>
    </x:fill>
  </x:fills>
  <x:borders count="2">
    <x:border>
      <x:left/>
      <x:right/>
      <x:top/>
      <x:bottom/>
      <x:diagonal/>
    </x:border>
    <x:border>
      <x:left style="thin">
        <x:color rgb="FFCBD5E1"/>
      </x:left>
      <x:right style="thin">
        <x:color rgb="FFCBD5E1"/>
      </x:right>
      <x:top style="thin">
        <x:color rgb="FFCBD5E1"/>
      </x:top>
      <x:bottom style="thin">
        <x:color rgb="FFCBD5E1"/>
      </x:bottom>
    </x:border>
  </x:borders>
  <x:cellStyleXfs count="1">
    <x:xf numFmtId="0" fontId="0" fillId="0" borderId="0"/>
  </x:cellStyleXfs>
  <x:cellXfs count="28">
    <x:xf numFmtId="0" fontId="0" fillId="0" borderId="0" xfId="0"/>
    <x:xf numFmtId="0" fontId="1" fillId="0" borderId="0" xfId="0" applyAlignment="1">
      <x:alignment vertical="top" wrapText="1"/>
    </x:xf>
    <x:xf numFmtId="0" fontId="2" fillId="0" borderId="0" xfId="0" applyAlignment="1">
      <x:alignment vertical="top" wrapText="1"/>
    </x:xf>
    <x:xf numFmtId="0" fontId="3" fillId="0" borderId="0" xfId="0" applyAlignment="1">
      <x:alignment vertical="top" wrapText="1"/>
    </x:xf>
    <x:xf numFmtId="0" fontId="4" fillId="0" borderId="0" xfId="0" applyAlignment="1">
      <x:alignment vertical="top" wrapText="1"/>
    </x:xf>
    <x:xf numFmtId="0" fontId="5" fillId="0" borderId="0" xfId="0"/>
    <x:xf numFmtId="0" fontId="2" fillId="0" borderId="0" xfId="0"/>
    <x:xf numFmtId="0" fontId="4" fillId="2" borderId="0" xfId="0"/>
    <x:xf numFmtId="0" fontId="0" fillId="2" borderId="0" xfId="0"/>
    <x:xf numFmtId="0" fontId="3" fillId="0" borderId="0" xfId="0"/>
    <x:xf numFmtId="3" fontId="6" fillId="3" borderId="1" xfId="0"/>
    <x:xf numFmtId="164" fontId="6" fillId="3" borderId="1" xfId="0"/>
    <x:xf numFmtId="165" fontId="6" fillId="3" borderId="1" xfId="0"/>
    <x:xf numFmtId="0" fontId="7" fillId="4" borderId="1" xfId="0" applyAlignment="1">
      <x:alignment horizontal="center" vertical="center" wrapText="1"/>
    </x:xf>
    <x:xf numFmtId="0" fontId="7" fillId="4" borderId="1" xfId="0" applyAlignment="1">
      <x:alignment horizontal="left" vertical="center" wrapText="1"/>
    </x:xf>
    <x:xf numFmtId="3" fontId="0" fillId="0" borderId="1" xfId="0"/>
    <x:xf numFmtId="0" fontId="4" fillId="0" borderId="0" xfId="0"/>
    <x:xf numFmtId="3" fontId="4" fillId="5" borderId="1" xfId="0"/>
    <x:xf numFmtId="0" fontId="0" fillId="0" borderId="1" xfId="0"/>
    <x:xf numFmtId="165" fontId="0" fillId="0" borderId="1" xfId="0"/>
    <x:xf numFmtId="164" fontId="0" fillId="0" borderId="1" xfId="0"/>
    <x:xf numFmtId="0" fontId="4" fillId="0" borderId="1" xfId="0"/>
    <x:xf numFmtId="165" fontId="4" fillId="5" borderId="1" xfId="0"/>
    <x:xf numFmtId="166" fontId="0" fillId="0" borderId="1" xfId="0"/>
    <x:xf numFmtId="166" fontId="4" fillId="5" borderId="1" xfId="0"/>
    <x:xf numFmtId="164" fontId="0" fillId="0" borderId="0" xfId="0"/>
    <x:xf numFmtId="167" fontId="4" fillId="5" borderId="1" xfId="0"/>
    <x:xf numFmtId="9" fontId="0" fillId="0" borderId="1" xfId="0"/>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c69aed6513be4247" /><Relationship Type="http://schemas.openxmlformats.org/officeDocument/2006/relationships/theme" Target="/xl/theme/theme1.xml" Id="Rb4d89c25fe614ddb" /><Relationship Type="http://schemas.openxmlformats.org/officeDocument/2006/relationships/sharedStrings" Target="/xl/sharedStrings.xml" Id="R3c817c04099d4bc7" /><Relationship Type="http://schemas.openxmlformats.org/officeDocument/2006/relationships/worksheet" Target="/xl/worksheets/sheet1.xml" Id="Ra6930a4ac7a44ae2" /><Relationship Type="http://schemas.openxmlformats.org/officeDocument/2006/relationships/worksheet" Target="/xl/worksheets/sheet2.xml" Id="R5912427d4b34483d" /><Relationship Type="http://schemas.openxmlformats.org/officeDocument/2006/relationships/worksheet" Target="/xl/worksheets/sheet3.xml" Id="R626bc0128adc4bf8" /><Relationship Type="http://schemas.openxmlformats.org/officeDocument/2006/relationships/worksheet" Target="/xl/worksheets/sheet4.xml" Id="R2ad6b543cde24a7d" /><Relationship Type="http://schemas.openxmlformats.org/officeDocument/2006/relationships/worksheet" Target="/xl/worksheets/sheet5.xml" Id="Rcb7e8168aaac4498" /><Relationship Type="http://schemas.openxmlformats.org/officeDocument/2006/relationships/worksheet" Target="/xl/worksheets/sheet6.xml" Id="Rb74aacb6d4984186" /><Relationship Type="http://schemas.openxmlformats.org/officeDocument/2006/relationships/worksheet" Target="/xl/worksheets/sheet7.xml" Id="Reb079cf708d240a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8" defaultRowHeight="15"/>
  <x:cols>
    <x:col min="1" max="1" width="3" customWidth="1"/>
    <x:col min="2" max="2" width="110" customWidth="1"/>
  </x:cols>
  <x:sheetData>
    <x:row r="2">
      <x:c r="B2" s="1" t="inlineStr">
        <x:is>
          <x:t xml:space="preserve">Banquet Hall Business Plan: Financial Model</x:t>
        </x:is>
      </x:c>
    </x:row>
    <x:row r="3">
      <x:c r="B3" s="2" t="str">
        <x:v>Free template from Kaliquid (kaliquid.com/banquet-hall-business-plan). Built for an Indian banquet hall, marriage lawn or kalyana mandapam.</x:v>
      </x:c>
    </x:row>
    <x:row r="4">
      <x:c r="B4" s="3" t="inlineStr">
        <x:is>
          <x:t xml:space="preserve"/>
        </x:is>
      </x:c>
    </x:row>
    <x:row r="5">
      <x:c r="B5" s="4" t="inlineStr">
        <x:is>
          <x:t xml:space="preserve">HOW TO USE</x:t>
        </x:is>
      </x:c>
    </x:row>
    <x:row r="6">
      <x:c r="B6" s="3" t="inlineStr">
        <x:is>
          <x:t xml:space="preserve">1. Go to the Inputs sheet. Every yellow cell with blue text is an input. Replace the sample numbers with quotes, your lease and your own city.</x:t>
        </x:is>
      </x:c>
    </x:row>
    <x:row r="7">
      <x:c r="B7" s="3" t="inlineStr">
        <x:is>
          <x:t xml:space="preserve">2. Everything else calculates: Capacity, Project Cost, Revenue, Fixed Costs and Break-even. Do not type over white cells.</x:t>
        </x:is>
      </x:c>
    </x:row>
    <x:row r="8">
      <x:c r="B8" s="3" t="inlineStr">
        <x:is>
          <x:t xml:space="preserve">3. Read the Break-even sheet last. It tells you how many events a year you must host to cover fixed cost, and again to cover loan repayments.</x:t>
        </x:is>
      </x:c>
    </x:row>
    <x:row r="9">
      <x:c r="B9" s="3" t="inlineStr">
        <x:is>
          <x:t xml:space="preserve">4. Change one input at a time. The two sensitivity tables show how sharply the result moves with total events and with peak-date bookings.</x:t>
        </x:is>
      </x:c>
    </x:row>
    <x:row r="10">
      <x:c r="B10" s="3" t="inlineStr">
        <x:is>
          <x:t xml:space="preserve"/>
        </x:is>
      </x:c>
    </x:row>
    <x:row r="11">
      <x:c r="B11" s="4" t="inlineStr">
        <x:is>
          <x:t xml:space="preserve">WHAT THE SAMPLE NUMBERS ARE</x:t>
        </x:is>
      </x:c>
    </x:row>
    <x:row r="12">
      <x:c r="B12" s="3" t="inlineStr">
        <x:is>
          <x:t xml:space="preserve">The defaults describe an illustrative 500-guest hall in a large city with an in-house kitchen. They are a worked example, not a forecast or a benchmark for your city.</x:t>
        </x:is>
      </x:c>
    </x:row>
    <x:row r="13">
      <x:c r="B13" s="3" t="str">
        <x:v>Project-cost defaults are the midpoints of the ranges in Kaliquid's start-up guide (kaliquid.com/answers/how-to-start-banquet-hall-business-in-india). Land or construction is left out: the model assumes a leased shell.</x:v>
      </x:c>
    </x:row>
    <x:row r="14">
      <x:c r="B14" s="3" t="str">
        <x:v>Space defaults: 15 sq ft per guest is above the 11-12 sq ft that Social Tables quotes for seated banquet rounds and the 4.5 sq ft of dance floor it adds for the third to half of guests who dance, because Indian weddings also need a stage, buffet islands and a photo area. The 33% ancillary allowance matches the 2,500 sq ft of kitchen and green rooms on a 7,500 sq ft ballroom in the Kaliquid start-up guide.</x:v>
      </x:c>
    </x:row>
    <x:row r="15">
      <x:c r="B15" s="3" t="inlineStr">
        <x:is>
          <x:t xml:space="preserve">If you own the land or are building, add construction as a Project Cost line and set lease to zero.</x:t>
        </x:is>
      </x:c>
    </x:row>
    <x:row r="16">
      <x:c r="B16" s="3" t="inlineStr">
        <x:is>
          <x:t xml:space="preserve"/>
        </x:is>
      </x:c>
    </x:row>
    <x:row r="17">
      <x:c r="B17" s="4" t="inlineStr">
        <x:is>
          <x:t xml:space="preserve">WHAT IT DOES NOT COVER</x:t>
        </x:is>
      </x:c>
    </x:row>
    <x:row r="18">
      <x:c r="B18" s="3" t="inlineStr">
        <x:is>
          <x:t xml:space="preserve">EBITDA is before depreciation, interest and income tax. GST is excluded from all revenue figures. The model treats a year as one steady state, so it does not show month-by-month cash in the monsoon trough.</x:t>
        </x:is>
      </x:c>
    </x:row>
    <x:row r="19">
      <x:c r="B19" s="3" t="inlineStr">
        <x:is>
          <x:t xml:space="preserve">This is a planning template, not financial, tax or legal advice. Confirm GST treatment, licences and loan terms with your CA and lender.</x:t>
        </x:is>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3" topLeftCell="A4" activePane="bottomLeft" state="frozen"/>
    </x:sheetView>
  </x:sheetViews>
  <x:sheetFormatPr baseColWidth="8" defaultRowHeight="15"/>
  <x:cols>
    <x:col min="1" max="1" width="46" customWidth="1"/>
    <x:col min="2" max="2" width="18" customWidth="1"/>
    <x:col min="3" max="3" width="16" customWidth="1"/>
    <x:col min="4" max="4" width="16" customWidth="1"/>
    <x:col min="5" max="5" width="18" customWidth="1"/>
    <x:col min="6" max="6" width="60" customWidth="1"/>
  </x:cols>
  <x:sheetData>
    <x:row r="1">
      <x:c r="A1" s="5" t="inlineStr">
        <x:is>
          <x:t xml:space="preserve">Inputs</x:t>
        </x:is>
      </x:c>
    </x:row>
    <x:row r="2">
      <x:c r="A2" s="6" t="inlineStr">
        <x:is>
          <x:t xml:space="preserve">Yellow cells are inputs. Change them; everything else recalculates.</x:t>
        </x:is>
      </x:c>
    </x:row>
    <x:row r="4">
      <x:c r="A4" s="7" t="inlineStr">
        <x:is>
          <x:t xml:space="preserve">1. Capacity</x:t>
        </x:is>
      </x:c>
      <x:c r="B4" s="8" t="n"/>
      <x:c r="C4" s="8" t="n"/>
      <x:c r="D4" s="8" t="n"/>
      <x:c r="E4" s="8" t="n"/>
      <x:c r="F4" s="8" t="n"/>
    </x:row>
    <x:row r="5">
      <x:c r="A5" s="9" t="inlineStr">
        <x:is>
          <x:t xml:space="preserve">Design guest capacity</x:t>
        </x:is>
      </x:c>
      <x:c r="B5" s="10" t="n">
        <x:v>500</x:v>
      </x:c>
      <x:c r="F5" s="6" t="inlineStr">
        <x:is>
          <x:t xml:space="preserve">Guests at the busiest sitting, not seats</x:t>
        </x:is>
      </x:c>
    </x:row>
    <x:row r="6">
      <x:c r="A6" s="9" t="inlineStr">
        <x:is>
          <x:t xml:space="preserve">Hall area per guest (sq ft)</x:t>
        </x:is>
      </x:c>
      <x:c r="B6" s="10" t="n">
        <x:v>15</x:v>
      </x:c>
      <x:c r="F6" s="6" t="inlineStr">
        <x:is>
          <x:t xml:space="preserve">Social Tables: 11-12 seated at rounds, plus 4.5 dance floor for 1/3 to 1/2 of guests. Add stage and buffet islands</x:t>
        </x:is>
      </x:c>
    </x:row>
    <x:row r="7">
      <x:c r="A7" s="9" t="inlineStr">
        <x:is>
          <x:t xml:space="preserve">Ancillary space as % of hall</x:t>
        </x:is>
      </x:c>
      <x:c r="B7" s="11" t="n">
        <x:v>0.33</x:v>
      </x:c>
      <x:c r="F7" s="6" t="str">
        <x:v>Kaliquid start-up guide: 2,500 sq ft kitchen and green rooms on a 7,500 sq ft ballroom</x:v>
      </x:c>
    </x:row>
    <x:row r="8">
      <x:c r="A8" s="9" t="inlineStr">
        <x:is>
          <x:t xml:space="preserve">Parking: cars per 100 guests</x:t>
        </x:is>
      </x:c>
      <x:c r="B8" s="10" t="n">
        <x:v>15</x:v>
      </x:c>
      <x:c r="F8" s="6" t="str">
        <x:v>Check your local bylaw; Kaliquid guide cites 15-25% of capacity</x:v>
      </x:c>
    </x:row>
    <x:row r="10">
      <x:c r="A10" s="7" t="inlineStr">
        <x:is>
          <x:t xml:space="preserve">2. Project cost (₹), leased shell</x:t>
        </x:is>
      </x:c>
      <x:c r="B10" s="8" t="n"/>
      <x:c r="C10" s="8" t="n"/>
      <x:c r="D10" s="8" t="n"/>
      <x:c r="E10" s="8" t="n"/>
      <x:c r="F10" s="8" t="n"/>
    </x:row>
    <x:row r="11">
      <x:c r="A11" s="9" t="inlineStr">
        <x:is>
          <x:t xml:space="preserve">Civil interiors, flooring, false ceiling</x:t>
        </x:is>
      </x:c>
      <x:c r="B11" s="12" t="n">
        <x:v>4500000</x:v>
      </x:c>
      <x:c r="F11" s="6" t="inlineStr">
        <x:is>
          <x:t xml:space="preserve">Guide range ₹35L-55L (midpoint)</x:t>
        </x:is>
      </x:c>
    </x:row>
    <x:row r="12">
      <x:c r="A12" s="9" t="inlineStr">
        <x:is>
          <x:t xml:space="preserve">Commercial air conditioning</x:t>
        </x:is>
      </x:c>
      <x:c r="B12" s="12" t="n">
        <x:v>3000000</x:v>
      </x:c>
      <x:c r="F12" s="6" t="inlineStr">
        <x:is>
          <x:t xml:space="preserve">Guide range ₹22L-38L (midpoint)</x:t>
        </x:is>
      </x:c>
    </x:row>
    <x:row r="13">
      <x:c r="A13" s="9" t="inlineStr">
        <x:is>
          <x:t xml:space="preserve">Kitchen and LPG bank</x:t>
        </x:is>
      </x:c>
      <x:c r="B13" s="12" t="n">
        <x:v>2150000</x:v>
      </x:c>
      <x:c r="F13" s="6" t="inlineStr">
        <x:is>
          <x:t xml:space="preserve">Guide range ₹15L-28L (midpoint)</x:t>
        </x:is>
      </x:c>
    </x:row>
    <x:row r="14">
      <x:c r="A14" s="9" t="inlineStr">
        <x:is>
          <x:t xml:space="preserve">Power infrastructure and DG set</x:t>
        </x:is>
      </x:c>
      <x:c r="B14" s="12" t="n">
        <x:v>1900000</x:v>
      </x:c>
      <x:c r="F14" s="6" t="inlineStr">
        <x:is>
          <x:t xml:space="preserve">Guide range ₹14L-24L (midpoint)</x:t>
        </x:is>
      </x:c>
    </x:row>
    <x:row r="15">
      <x:c r="A15" s="9" t="inlineStr">
        <x:is>
          <x:t xml:space="preserve">Stage, audio-visual and acoustics</x:t>
        </x:is>
      </x:c>
      <x:c r="B15" s="12" t="n">
        <x:v>1400000</x:v>
      </x:c>
      <x:c r="F15" s="6" t="inlineStr">
        <x:is>
          <x:t xml:space="preserve">Guide range ₹10L-18L (midpoint)</x:t>
        </x:is>
      </x:c>
    </x:row>
    <x:row r="16">
      <x:c r="A16" s="9" t="inlineStr">
        <x:is>
          <x:t xml:space="preserve">Green rooms and furniture</x:t>
        </x:is>
      </x:c>
      <x:c r="B16" s="12" t="n">
        <x:v>1150000</x:v>
      </x:c>
      <x:c r="F16" s="6" t="inlineStr">
        <x:is>
          <x:t xml:space="preserve">Guide range ₹8L-15L (midpoint)</x:t>
        </x:is>
      </x:c>
    </x:row>
    <x:row r="17">
      <x:c r="A17" s="9" t="inlineStr">
        <x:is>
          <x:t xml:space="preserve">Software, CCTV and Wi-Fi</x:t>
        </x:is>
      </x:c>
      <x:c r="B17" s="12" t="n">
        <x:v>175000</x:v>
      </x:c>
      <x:c r="F17" s="6" t="inlineStr">
        <x:is>
          <x:t xml:space="preserve">Guide range ₹1L-2.5L (midpoint)</x:t>
        </x:is>
      </x:c>
    </x:row>
    <x:row r="18">
      <x:c r="A18" s="9" t="inlineStr">
        <x:is>
          <x:t xml:space="preserve">Pre-opening: licences, launch, legal</x:t>
        </x:is>
      </x:c>
      <x:c r="B18" s="12" t="n">
        <x:v>800000</x:v>
      </x:c>
      <x:c r="F18" s="6" t="inlineStr">
        <x:is>
          <x:t xml:space="preserve">Your estimate; varies widely by city</x:t>
        </x:is>
      </x:c>
    </x:row>
    <x:row r="19">
      <x:c r="A19" s="9" t="inlineStr">
        <x:is>
          <x:t xml:space="preserve">Lease security deposit</x:t>
        </x:is>
      </x:c>
      <x:c r="B19" s="12" t="n">
        <x:v>2100000</x:v>
      </x:c>
      <x:c r="F19" s="6" t="inlineStr">
        <x:is>
          <x:t xml:space="preserve">Sample: 6 months of lease. Use your actual term</x:t>
        </x:is>
      </x:c>
    </x:row>
    <x:row r="20">
      <x:c r="A20" s="9" t="inlineStr">
        <x:is>
          <x:t xml:space="preserve">Working-capital reserve (months of fixed cost)</x:t>
        </x:is>
      </x:c>
      <x:c r="B20" s="10" t="n">
        <x:v>3</x:v>
      </x:c>
      <x:c r="F20" s="6" t="inlineStr">
        <x:is>
          <x:t xml:space="preserve">Covers the gap before the first peak season</x:t>
        </x:is>
      </x:c>
    </x:row>
    <x:row r="22">
      <x:c r="A22" s="7" t="inlineStr">
        <x:is>
          <x:t xml:space="preserve">3. Funding</x:t>
        </x:is>
      </x:c>
      <x:c r="B22" s="8" t="n"/>
      <x:c r="C22" s="8" t="n"/>
      <x:c r="D22" s="8" t="n"/>
      <x:c r="E22" s="8" t="n"/>
      <x:c r="F22" s="8" t="n"/>
    </x:row>
    <x:row r="23">
      <x:c r="A23" s="9" t="inlineStr">
        <x:is>
          <x:t xml:space="preserve">Share of project cost funded by loan</x:t>
        </x:is>
      </x:c>
      <x:c r="B23" s="11" t="n">
        <x:v>0.6</x:v>
      </x:c>
      <x:c r="F23" s="6" t="inlineStr">
        <x:is>
          <x:t xml:space="preserve">Rest is your own money</x:t>
        </x:is>
      </x:c>
    </x:row>
    <x:row r="24">
      <x:c r="A24" s="9" t="inlineStr">
        <x:is>
          <x:t xml:space="preserve">Loan interest rate (per year)</x:t>
        </x:is>
      </x:c>
      <x:c r="B24" s="11" t="n">
        <x:v>0.11</x:v>
      </x:c>
      <x:c r="F24" s="6" t="inlineStr">
        <x:is>
          <x:t xml:space="preserve">Use the rate in your sanction letter</x:t>
        </x:is>
      </x:c>
    </x:row>
    <x:row r="25">
      <x:c r="A25" s="9" t="inlineStr">
        <x:is>
          <x:t xml:space="preserve">Loan tenure (years)</x:t>
        </x:is>
      </x:c>
      <x:c r="B25" s="10" t="n">
        <x:v>7</x:v>
      </x:c>
      <x:c r="F25" s="6" t="inlineStr">
        <x:is>
          <x:t xml:space="preserve"/>
        </x:is>
      </x:c>
    </x:row>
    <x:row r="27">
      <x:c r="A27" s="7" t="inlineStr">
        <x:is>
          <x:t xml:space="preserve">4. Fixed cost per month (₹)</x:t>
        </x:is>
      </x:c>
      <x:c r="B27" s="8" t="n"/>
      <x:c r="C27" s="8" t="n"/>
      <x:c r="D27" s="8" t="n"/>
      <x:c r="E27" s="8" t="n"/>
      <x:c r="F27" s="8" t="n"/>
    </x:row>
    <x:row r="28">
      <x:c r="A28" s="9" t="inlineStr">
        <x:is>
          <x:t xml:space="preserve">Lease rent</x:t>
        </x:is>
      </x:c>
      <x:c r="B28" s="12" t="n">
        <x:v>350000</x:v>
      </x:c>
      <x:c r="F28" s="6" t="inlineStr">
        <x:is>
          <x:t xml:space="preserve">Sample matches ₹42L a year</x:t>
        </x:is>
      </x:c>
    </x:row>
    <x:row r="29">
      <x:c r="A29" s="9" t="inlineStr">
        <x:is>
          <x:t xml:space="preserve">Permanent staff salaries</x:t>
        </x:is>
      </x:c>
      <x:c r="B29" s="12" t="n">
        <x:v>220000</x:v>
      </x:c>
      <x:c r="F29" s="6" t="inlineStr">
        <x:is>
          <x:t xml:space="preserve">Manager, chefs, housekeeping, security, accounts</x:t>
        </x:is>
      </x:c>
    </x:row>
    <x:row r="30">
      <x:c r="A30" s="9" t="inlineStr">
        <x:is>
          <x:t xml:space="preserve">Base electricity (fixed demand charge and idle load)</x:t>
        </x:is>
      </x:c>
      <x:c r="B30" s="12" t="n">
        <x:v>65000</x:v>
      </x:c>
      <x:c r="F30" s="6" t="inlineStr">
        <x:is>
          <x:t xml:space="preserve">Event-day power sits in variable cost</x:t>
        </x:is>
      </x:c>
    </x:row>
    <x:row r="31">
      <x:c r="A31" s="9" t="inlineStr">
        <x:is>
          <x:t xml:space="preserve">Maintenance and annual contracts</x:t>
        </x:is>
      </x:c>
      <x:c r="B31" s="12" t="n">
        <x:v>40000</x:v>
      </x:c>
      <x:c r="F31" s="6" t="inlineStr">
        <x:is>
          <x:t xml:space="preserve">AC, DG, AV, pest control, deep cleaning</x:t>
        </x:is>
      </x:c>
    </x:row>
    <x:row r="32">
      <x:c r="A32" s="9" t="inlineStr">
        <x:is>
          <x:t xml:space="preserve">Marketing, sales tools and software</x:t>
        </x:is>
      </x:c>
      <x:c r="B32" s="12" t="n">
        <x:v>35000</x:v>
      </x:c>
      <x:c r="F32" s="6" t="inlineStr">
        <x:is>
          <x:t xml:space="preserve"/>
        </x:is>
      </x:c>
    </x:row>
    <x:row r="33">
      <x:c r="A33" s="9" t="inlineStr">
        <x:is>
          <x:t xml:space="preserve">Insurance, licences, professional fees</x:t>
        </x:is>
      </x:c>
      <x:c r="B33" s="12" t="n">
        <x:v>25000</x:v>
      </x:c>
      <x:c r="F33" s="6" t="inlineStr">
        <x:is>
          <x:t xml:space="preserve"/>
        </x:is>
      </x:c>
    </x:row>
    <x:row r="35">
      <x:c r="A35" s="7" t="inlineStr">
        <x:is>
          <x:t xml:space="preserve">5. Event mix (one row per booking type)</x:t>
        </x:is>
      </x:c>
      <x:c r="B35" s="8" t="n"/>
      <x:c r="C35" s="8" t="n"/>
      <x:c r="D35" s="8" t="n"/>
      <x:c r="E35" s="8" t="n"/>
      <x:c r="F35" s="8" t="n"/>
    </x:row>
    <x:row r="36" ht="32" customHeight="1">
      <x:c r="A36" s="13" t="inlineStr">
        <x:is>
          <x:t xml:space="preserve">Booking type</x:t>
        </x:is>
      </x:c>
      <x:c r="B36" s="13" t="inlineStr">
        <x:is>
          <x:t xml:space="preserve">Days available a year</x:t>
        </x:is>
      </x:c>
      <x:c r="C36" s="13" t="inlineStr">
        <x:is>
          <x:t xml:space="preserve">Booking rate</x:t>
        </x:is>
      </x:c>
      <x:c r="D36" s="13" t="inlineStr">
        <x:is>
          <x:t xml:space="preserve">Average revenue per event (₹)</x:t>
        </x:is>
      </x:c>
      <x:c r="E36" s="13" t="inlineStr">
        <x:is>
          <x:t xml:space="preserve">Contribution margin</x:t>
        </x:is>
      </x:c>
      <x:c r="F36" s="13" t="inlineStr">
        <x:is>
          <x:t xml:space="preserve">Note</x:t>
        </x:is>
      </x:c>
    </x:row>
    <x:row r="37">
      <x:c r="A37" s="9" t="inlineStr">
        <x:is>
          <x:t xml:space="preserve">Muhurat wedding dates</x:t>
        </x:is>
      </x:c>
      <x:c r="B37" s="10" t="n">
        <x:v>45</x:v>
      </x:c>
      <x:c r="C37" s="11" t="n">
        <x:v>0.8</x:v>
      </x:c>
      <x:c r="D37" s="12" t="n">
        <x:v>600000</x:v>
      </x:c>
      <x:c r="E37" s="11" t="n">
        <x:v>0.58</x:v>
      </x:c>
      <x:c r="F37" s="6" t="inlineStr">
        <x:is>
          <x:t xml:space="preserve">Auspicious dates your community follows. One published guide lists about 37 for Nov 2026-Feb 2027; check your panchang</x:t>
        </x:is>
      </x:c>
    </x:row>
    <x:row r="38">
      <x:c r="A38" s="9" t="inlineStr">
        <x:is>
          <x:t xml:space="preserve">Other weekend and season dates</x:t>
        </x:is>
      </x:c>
      <x:c r="B38" s="10" t="n">
        <x:v>60</x:v>
      </x:c>
      <x:c r="C38" s="11" t="n">
        <x:v>0.35</x:v>
      </x:c>
      <x:c r="D38" s="12" t="n">
        <x:v>420000</x:v>
      </x:c>
      <x:c r="E38" s="11" t="n">
        <x:v>0.52</x:v>
      </x:c>
      <x:c r="F38" s="6" t="inlineStr">
        <x:is>
          <x:t xml:space="preserve">Weekends outside the muhurat rush; smaller guest counts</x:t>
        </x:is>
      </x:c>
    </x:row>
    <x:row r="39">
      <x:c r="A39" s="9" t="inlineStr">
        <x:is>
          <x:t xml:space="preserve">Weekday corporate and social</x:t>
        </x:is>
      </x:c>
      <x:c r="B39" s="10" t="n">
        <x:v>100</x:v>
      </x:c>
      <x:c r="C39" s="11" t="n">
        <x:v>0.12</x:v>
      </x:c>
      <x:c r="D39" s="12" t="n">
        <x:v>210000</x:v>
      </x:c>
      <x:c r="E39" s="11" t="n">
        <x:v>0.45</x:v>
      </x:c>
      <x:c r="F39" s="6" t="inlineStr">
        <x:is>
          <x:t xml:space="preserve">Day-delegate packages, seminars, small functions</x:t>
        </x:is>
      </x:c>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baseColWidth="8" defaultRowHeight="15"/>
  <x:cols>
    <x:col min="1" max="1" width="52" customWidth="1"/>
    <x:col min="2" max="2" width="18" customWidth="1"/>
    <x:col min="3" max="3" width="18" customWidth="1"/>
    <x:col min="4" max="4" width="18" customWidth="1"/>
    <x:col min="5" max="5" width="18" customWidth="1"/>
  </x:cols>
  <x:sheetData>
    <x:row r="1">
      <x:c r="A1" s="5" t="inlineStr">
        <x:is>
          <x:t xml:space="preserve">Capacity and space</x:t>
        </x:is>
      </x:c>
    </x:row>
    <x:row r="2">
      <x:c r="A2" s="6" t="inlineStr">
        <x:is>
          <x:t xml:space="preserve">How much carpet area your guest number needs, and what a different hall size means.</x:t>
        </x:is>
      </x:c>
    </x:row>
    <x:row r="4">
      <x:c r="A4" s="14" t="inlineStr">
        <x:is>
          <x:t xml:space="preserve">Item</x:t>
        </x:is>
      </x:c>
      <x:c r="B4" s="13" t="inlineStr">
        <x:is>
          <x:t xml:space="preserve">Value</x:t>
        </x:is>
      </x:c>
    </x:row>
    <x:row r="5">
      <x:c r="A5" s="9" t="inlineStr">
        <x:is>
          <x:t xml:space="preserve">Hall area (sq ft)</x:t>
        </x:is>
      </x:c>
      <x:c r="B5" s="15" t="n">
        <x:f>Inputs!$B$5*Inputs!$B$6</x:f>
        <x:v>7500</x:v>
      </x:c>
    </x:row>
    <x:row r="6">
      <x:c r="A6" s="9" t="inlineStr">
        <x:is>
          <x:t xml:space="preserve">Ancillary area: kitchen, green rooms, stores (sq ft)</x:t>
        </x:is>
      </x:c>
      <x:c r="B6" s="15" t="n">
        <x:f>B5*Inputs!$B$7</x:f>
        <x:v>2475</x:v>
      </x:c>
    </x:row>
    <x:row r="7">
      <x:c r="A7" s="16" t="inlineStr">
        <x:is>
          <x:t xml:space="preserve">Total built area needed (sq ft)</x:t>
        </x:is>
      </x:c>
      <x:c r="B7" s="17" t="n">
        <x:f>B5+B6</x:f>
        <x:v>9975</x:v>
      </x:c>
    </x:row>
    <x:row r="8">
      <x:c r="A8" s="9" t="inlineStr">
        <x:is>
          <x:t xml:space="preserve">Parking spaces (cars)</x:t>
        </x:is>
      </x:c>
      <x:c r="B8" s="15" t="n">
        <x:f>ROUNDUP(Inputs!$B$5*Inputs!$B$8/100,0)</x:f>
        <x:v>75</x:v>
      </x:c>
    </x:row>
    <x:row r="10">
      <x:c r="A10" s="16" t="inlineStr">
        <x:is>
          <x:t xml:space="preserve">Ready reckoner at your sq-ft-per-guest and ancillary inputs</x:t>
        </x:is>
      </x:c>
    </x:row>
    <x:row r="11">
      <x:c r="A11" s="14" t="inlineStr">
        <x:is>
          <x:t xml:space="preserve">Guests</x:t>
        </x:is>
      </x:c>
      <x:c r="B11" s="13" t="inlineStr">
        <x:is>
          <x:t xml:space="preserve">Hall area (sq ft)</x:t>
        </x:is>
      </x:c>
      <x:c r="C11" s="13" t="inlineStr">
        <x:is>
          <x:t xml:space="preserve">Total built area (sq ft)</x:t>
        </x:is>
      </x:c>
      <x:c r="D11" s="13" t="inlineStr">
        <x:is>
          <x:t xml:space="preserve">Parking (cars)</x:t>
        </x:is>
      </x:c>
    </x:row>
    <x:row r="12">
      <x:c r="A12" s="15" t="n">
        <x:v>100</x:v>
      </x:c>
      <x:c r="B12" s="15" t="n">
        <x:f>A12*Inputs!$B$6</x:f>
        <x:v>1500</x:v>
      </x:c>
      <x:c r="C12" s="15" t="n">
        <x:f>B12*(1+Inputs!$B$7)</x:f>
        <x:v>1995</x:v>
      </x:c>
      <x:c r="D12" s="15" t="n">
        <x:f>ROUNDUP(A12*Inputs!$B$8/100,0)</x:f>
        <x:v>15</x:v>
      </x:c>
    </x:row>
    <x:row r="13">
      <x:c r="A13" s="15" t="n">
        <x:v>200</x:v>
      </x:c>
      <x:c r="B13" s="15" t="n">
        <x:f>A13*Inputs!$B$6</x:f>
        <x:v>3000</x:v>
      </x:c>
      <x:c r="C13" s="15" t="n">
        <x:f>B13*(1+Inputs!$B$7)</x:f>
        <x:v>3990</x:v>
      </x:c>
      <x:c r="D13" s="15" t="n">
        <x:f>ROUNDUP(A13*Inputs!$B$8/100,0)</x:f>
        <x:v>30</x:v>
      </x:c>
    </x:row>
    <x:row r="14">
      <x:c r="A14" s="15" t="n">
        <x:v>300</x:v>
      </x:c>
      <x:c r="B14" s="15" t="n">
        <x:f>A14*Inputs!$B$6</x:f>
        <x:v>4500</x:v>
      </x:c>
      <x:c r="C14" s="15" t="n">
        <x:f>B14*(1+Inputs!$B$7)</x:f>
        <x:v>5985</x:v>
      </x:c>
      <x:c r="D14" s="15" t="n">
        <x:f>ROUNDUP(A14*Inputs!$B$8/100,0)</x:f>
        <x:v>45</x:v>
      </x:c>
    </x:row>
    <x:row r="15">
      <x:c r="A15" s="15" t="n">
        <x:v>500</x:v>
      </x:c>
      <x:c r="B15" s="15" t="n">
        <x:f>A15*Inputs!$B$6</x:f>
        <x:v>7500</x:v>
      </x:c>
      <x:c r="C15" s="15" t="n">
        <x:f>B15*(1+Inputs!$B$7)</x:f>
        <x:v>9975</x:v>
      </x:c>
      <x:c r="D15" s="15" t="n">
        <x:f>ROUNDUP(A15*Inputs!$B$8/100,0)</x:f>
        <x:v>75</x:v>
      </x:c>
    </x:row>
    <x:row r="16">
      <x:c r="A16" s="15" t="n">
        <x:v>750</x:v>
      </x:c>
      <x:c r="B16" s="15" t="n">
        <x:f>A16*Inputs!$B$6</x:f>
        <x:v>11250</x:v>
      </x:c>
      <x:c r="C16" s="15" t="n">
        <x:f>B16*(1+Inputs!$B$7)</x:f>
        <x:v>14962.5</x:v>
      </x:c>
      <x:c r="D16" s="15" t="n">
        <x:f>ROUNDUP(A16*Inputs!$B$8/100,0)</x:f>
        <x:v>113</x:v>
      </x:c>
    </x:row>
    <x:row r="17">
      <x:c r="A17" s="15" t="n">
        <x:v>1000</x:v>
      </x:c>
      <x:c r="B17" s="15" t="n">
        <x:f>A17*Inputs!$B$6</x:f>
        <x:v>15000</x:v>
      </x:c>
      <x:c r="C17" s="15" t="n">
        <x:f>B17*(1+Inputs!$B$7)</x:f>
        <x:v>19950</x:v>
      </x:c>
      <x:c r="D17" s="15" t="n">
        <x:f>ROUNDUP(A17*Inputs!$B$8/100,0)</x:f>
        <x:v>150</x:v>
      </x:c>
    </x:row>
    <x:row r="19">
      <x:c r="A19" s="6" t="inlineStr">
        <x:is>
          <x:t xml:space="preserve">Guests are people at the busiest sitting. Indian buffet weddings are rarely all seated at once, so check your local rule for how capacity is counted.</x:t>
        </x:is>
      </x:c>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baseColWidth="8" defaultRowHeight="15"/>
  <x:cols>
    <x:col min="1" max="1" width="52" customWidth="1"/>
    <x:col min="2" max="2" width="20" customWidth="1"/>
    <x:col min="3" max="3" width="18" customWidth="1"/>
  </x:cols>
  <x:sheetData>
    <x:row r="1">
      <x:c r="A1" s="5" t="inlineStr">
        <x:is>
          <x:t xml:space="preserve">Project cost and funding</x:t>
        </x:is>
      </x:c>
    </x:row>
    <x:row r="2">
      <x:c r="A2" s="6" t="inlineStr">
        <x:is>
          <x:t xml:space="preserve">What you need before the first booking, and what the loan costs each month.</x:t>
        </x:is>
      </x:c>
    </x:row>
    <x:row r="4">
      <x:c r="A4" s="14" t="inlineStr">
        <x:is>
          <x:t xml:space="preserve">Item</x:t>
        </x:is>
      </x:c>
      <x:c r="B4" s="13" t="inlineStr">
        <x:is>
          <x:t xml:space="preserve">Amount (₹)</x:t>
        </x:is>
      </x:c>
      <x:c r="C4" s="13" t="inlineStr">
        <x:is>
          <x:t xml:space="preserve">% of total</x:t>
        </x:is>
      </x:c>
    </x:row>
    <x:row r="5">
      <x:c r="A5" s="18" t="inlineStr">
        <x:is>
          <x:t xml:space="preserve">Civil interiors, flooring, false ceiling</x:t>
        </x:is>
      </x:c>
      <x:c r="B5" s="19" t="n">
        <x:f>Inputs!$B$11</x:f>
        <x:v>4500000</x:v>
      </x:c>
      <x:c r="C5" s="20" t="n">
        <x:f>B5/$B$15</x:f>
        <x:v>0.23219814241486067</x:v>
      </x:c>
    </x:row>
    <x:row r="6">
      <x:c r="A6" s="18" t="inlineStr">
        <x:is>
          <x:t xml:space="preserve">Commercial air conditioning</x:t>
        </x:is>
      </x:c>
      <x:c r="B6" s="19" t="n">
        <x:f>Inputs!$B$12</x:f>
        <x:v>3000000</x:v>
      </x:c>
      <x:c r="C6" s="20" t="n">
        <x:f>B6/$B$15</x:f>
        <x:v>0.15479876160990713</x:v>
      </x:c>
    </x:row>
    <x:row r="7">
      <x:c r="A7" s="18" t="inlineStr">
        <x:is>
          <x:t xml:space="preserve">Kitchen and LPG bank</x:t>
        </x:is>
      </x:c>
      <x:c r="B7" s="19" t="n">
        <x:f>Inputs!$B$13</x:f>
        <x:v>2150000</x:v>
      </x:c>
      <x:c r="C7" s="20" t="n">
        <x:f>B7/$B$15</x:f>
        <x:v>0.1109391124871001</x:v>
      </x:c>
    </x:row>
    <x:row r="8">
      <x:c r="A8" s="18" t="inlineStr">
        <x:is>
          <x:t xml:space="preserve">Power infrastructure and DG set</x:t>
        </x:is>
      </x:c>
      <x:c r="B8" s="19" t="n">
        <x:f>Inputs!$B$14</x:f>
        <x:v>1900000</x:v>
      </x:c>
      <x:c r="C8" s="20" t="n">
        <x:f>B8/$B$15</x:f>
        <x:v>0.09803921568627451</x:v>
      </x:c>
    </x:row>
    <x:row r="9">
      <x:c r="A9" s="18" t="inlineStr">
        <x:is>
          <x:t xml:space="preserve">Stage, audio-visual and acoustics</x:t>
        </x:is>
      </x:c>
      <x:c r="B9" s="19" t="n">
        <x:f>Inputs!$B$15</x:f>
        <x:v>1400000</x:v>
      </x:c>
      <x:c r="C9" s="20" t="n">
        <x:f>B9/$B$15</x:f>
        <x:v>0.07223942208462332</x:v>
      </x:c>
    </x:row>
    <x:row r="10">
      <x:c r="A10" s="18" t="inlineStr">
        <x:is>
          <x:t xml:space="preserve">Green rooms and furniture</x:t>
        </x:is>
      </x:c>
      <x:c r="B10" s="19" t="n">
        <x:f>Inputs!$B$16</x:f>
        <x:v>1150000</x:v>
      </x:c>
      <x:c r="C10" s="20" t="n">
        <x:f>B10/$B$15</x:f>
        <x:v>0.05933952528379773</x:v>
      </x:c>
    </x:row>
    <x:row r="11">
      <x:c r="A11" s="18" t="inlineStr">
        <x:is>
          <x:t xml:space="preserve">Software, CCTV and Wi-Fi</x:t>
        </x:is>
      </x:c>
      <x:c r="B11" s="19" t="n">
        <x:f>Inputs!$B$17</x:f>
        <x:v>175000</x:v>
      </x:c>
      <x:c r="C11" s="20" t="n">
        <x:f>B11/$B$15</x:f>
        <x:v>0.009029927760577915</x:v>
      </x:c>
    </x:row>
    <x:row r="12">
      <x:c r="A12" s="18" t="inlineStr">
        <x:is>
          <x:t xml:space="preserve">Pre-opening: licences, launch, legal</x:t>
        </x:is>
      </x:c>
      <x:c r="B12" s="19" t="n">
        <x:f>Inputs!$B$18</x:f>
        <x:v>800000</x:v>
      </x:c>
      <x:c r="C12" s="20" t="n">
        <x:f>B12/$B$15</x:f>
        <x:v>0.0412796697626419</x:v>
      </x:c>
    </x:row>
    <x:row r="13">
      <x:c r="A13" s="18" t="inlineStr">
        <x:is>
          <x:t xml:space="preserve">Lease security deposit</x:t>
        </x:is>
      </x:c>
      <x:c r="B13" s="19" t="n">
        <x:f>Inputs!$B$19</x:f>
        <x:v>2100000</x:v>
      </x:c>
      <x:c r="C13" s="20" t="n">
        <x:f>B13/$B$15</x:f>
        <x:v>0.10835913312693499</x:v>
      </x:c>
    </x:row>
    <x:row r="14">
      <x:c r="A14" s="18" t="inlineStr">
        <x:is>
          <x:t xml:space="preserve">Working-capital reserve</x:t>
        </x:is>
      </x:c>
      <x:c r="B14" s="19" t="n">
        <x:f>Inputs!$B$20*'Fixed Costs'!B11</x:f>
        <x:v>2205000</x:v>
      </x:c>
      <x:c r="C14" s="20" t="n">
        <x:f>B14/$B$15</x:f>
        <x:v>0.11377708978328173</x:v>
      </x:c>
    </x:row>
    <x:row r="15">
      <x:c r="A15" s="21" t="inlineStr">
        <x:is>
          <x:t xml:space="preserve">TOTAL PROJECT COST</x:t>
        </x:is>
      </x:c>
      <x:c r="B15" s="22" t="n">
        <x:f>SUM(B5:B14)</x:f>
        <x:v>19380000</x:v>
      </x:c>
      <x:c r="C15" s="20" t="n">
        <x:f>B15/$B$15</x:f>
        <x:v>1</x:v>
      </x:c>
    </x:row>
    <x:row r="17">
      <x:c r="A17" s="7" t="inlineStr">
        <x:is>
          <x:t xml:space="preserve">Funding</x:t>
        </x:is>
      </x:c>
      <x:c r="B17" s="8" t="n"/>
      <x:c r="C17" s="8" t="n"/>
    </x:row>
    <x:row r="18">
      <x:c r="A18" s="18" t="inlineStr">
        <x:is>
          <x:t xml:space="preserve">Loan amount</x:t>
        </x:is>
      </x:c>
      <x:c r="B18" s="19" t="n">
        <x:f>B15*Inputs!$B$23</x:f>
        <x:v>11628000</x:v>
      </x:c>
    </x:row>
    <x:row r="19">
      <x:c r="A19" s="18" t="inlineStr">
        <x:is>
          <x:t xml:space="preserve">Your own money</x:t>
        </x:is>
      </x:c>
      <x:c r="B19" s="19" t="n">
        <x:f>B15-B18</x:f>
        <x:v>7752000</x:v>
      </x:c>
    </x:row>
    <x:row r="20">
      <x:c r="A20" s="18" t="inlineStr">
        <x:is>
          <x:t xml:space="preserve">Monthly loan repayment (EMI)</x:t>
        </x:is>
      </x:c>
      <x:c r="B20" s="19" t="n">
        <x:f>PMT(Inputs!$B$24/12,Inputs!$B$25*12,-B18)</x:f>
        <x:v>199099.69086500275</x:v>
      </x:c>
    </x:row>
    <x:row r="21">
      <x:c r="A21" s="18" t="inlineStr">
        <x:is>
          <x:t xml:space="preserve">Yearly loan repayment</x:t>
        </x:is>
      </x:c>
      <x:c r="B21" s="19" t="n">
        <x:f>B20*12</x:f>
        <x:v>2389196.2903800327</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baseColWidth="8" defaultRowHeight="15"/>
  <x:cols>
    <x:col min="1" max="1" width="52" customWidth="1"/>
    <x:col min="2" max="2" width="20" customWidth="1"/>
    <x:col min="3" max="3" width="20" customWidth="1"/>
  </x:cols>
  <x:sheetData>
    <x:row r="1">
      <x:c r="A1" s="5" t="inlineStr">
        <x:is>
          <x:t xml:space="preserve">Fixed cost</x:t>
        </x:is>
      </x:c>
    </x:row>
    <x:row r="2">
      <x:c r="A2" s="6" t="inlineStr">
        <x:is>
          <x:t xml:space="preserve">What you pay whether the hall hosts 10 events or 80.</x:t>
        </x:is>
      </x:c>
    </x:row>
    <x:row r="4">
      <x:c r="A4" s="14" t="inlineStr">
        <x:is>
          <x:t xml:space="preserve">Item</x:t>
        </x:is>
      </x:c>
      <x:c r="B4" s="13" t="inlineStr">
        <x:is>
          <x:t xml:space="preserve">Per month (₹)</x:t>
        </x:is>
      </x:c>
      <x:c r="C4" s="13" t="inlineStr">
        <x:is>
          <x:t xml:space="preserve">Per year (₹)</x:t>
        </x:is>
      </x:c>
    </x:row>
    <x:row r="5">
      <x:c r="A5" s="18" t="inlineStr">
        <x:is>
          <x:t xml:space="preserve">Lease rent</x:t>
        </x:is>
      </x:c>
      <x:c r="B5" s="19" t="n">
        <x:f>Inputs!$B$28</x:f>
        <x:v>350000</x:v>
      </x:c>
      <x:c r="C5" s="19" t="n">
        <x:f>B5*12</x:f>
        <x:v>4200000</x:v>
      </x:c>
    </x:row>
    <x:row r="6">
      <x:c r="A6" s="18" t="inlineStr">
        <x:is>
          <x:t xml:space="preserve">Permanent staff salaries</x:t>
        </x:is>
      </x:c>
      <x:c r="B6" s="19" t="n">
        <x:f>Inputs!$B$29</x:f>
        <x:v>220000</x:v>
      </x:c>
      <x:c r="C6" s="19" t="n">
        <x:f>B6*12</x:f>
        <x:v>2640000</x:v>
      </x:c>
    </x:row>
    <x:row r="7">
      <x:c r="A7" s="18" t="inlineStr">
        <x:is>
          <x:t xml:space="preserve">Base electricity</x:t>
        </x:is>
      </x:c>
      <x:c r="B7" s="19" t="n">
        <x:f>Inputs!$B$30</x:f>
        <x:v>65000</x:v>
      </x:c>
      <x:c r="C7" s="19" t="n">
        <x:f>B7*12</x:f>
        <x:v>780000</x:v>
      </x:c>
    </x:row>
    <x:row r="8">
      <x:c r="A8" s="18" t="inlineStr">
        <x:is>
          <x:t xml:space="preserve">Maintenance and annual contracts</x:t>
        </x:is>
      </x:c>
      <x:c r="B8" s="19" t="n">
        <x:f>Inputs!$B$31</x:f>
        <x:v>40000</x:v>
      </x:c>
      <x:c r="C8" s="19" t="n">
        <x:f>B8*12</x:f>
        <x:v>480000</x:v>
      </x:c>
    </x:row>
    <x:row r="9">
      <x:c r="A9" s="18" t="inlineStr">
        <x:is>
          <x:t xml:space="preserve">Marketing, sales tools and software</x:t>
        </x:is>
      </x:c>
      <x:c r="B9" s="19" t="n">
        <x:f>Inputs!$B$32</x:f>
        <x:v>35000</x:v>
      </x:c>
      <x:c r="C9" s="19" t="n">
        <x:f>B9*12</x:f>
        <x:v>420000</x:v>
      </x:c>
    </x:row>
    <x:row r="10">
      <x:c r="A10" s="18" t="inlineStr">
        <x:is>
          <x:t xml:space="preserve">Insurance, licences, professional fees</x:t>
        </x:is>
      </x:c>
      <x:c r="B10" s="19" t="n">
        <x:f>Inputs!$B$33</x:f>
        <x:v>25000</x:v>
      </x:c>
      <x:c r="C10" s="19" t="n">
        <x:f>B10*12</x:f>
        <x:v>300000</x:v>
      </x:c>
    </x:row>
    <x:row r="11">
      <x:c r="A11" s="21" t="inlineStr">
        <x:is>
          <x:t xml:space="preserve">TOTAL FIXED COST</x:t>
        </x:is>
      </x:c>
      <x:c r="B11" s="22" t="n">
        <x:f>SUM(B5:B10)</x:f>
        <x:v>735000</x:v>
      </x:c>
      <x:c r="C11" s="22" t="n">
        <x:f>SUM(C5:C10)</x:f>
        <x:v>8820000</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baseColWidth="8" defaultRowHeight="15"/>
  <x:cols>
    <x:col min="1" max="1" width="34" customWidth="1"/>
    <x:col min="2" max="2" width="14" customWidth="1"/>
    <x:col min="3" max="3" width="14" customWidth="1"/>
    <x:col min="4" max="4" width="14" customWidth="1"/>
    <x:col min="5" max="5" width="20" customWidth="1"/>
    <x:col min="6" max="6" width="20" customWidth="1"/>
    <x:col min="7" max="7" width="16" customWidth="1"/>
    <x:col min="8" max="8" width="20" customWidth="1"/>
  </x:cols>
  <x:sheetData>
    <x:row r="1">
      <x:c r="A1" s="5" t="inlineStr">
        <x:is>
          <x:t xml:space="preserve">Events, revenue and contribution</x:t>
        </x:is>
      </x:c>
    </x:row>
    <x:row r="2">
      <x:c r="A2" s="6" t="inlineStr">
        <x:is>
          <x:t xml:space="preserve">Contribution = revenue minus the costs that only exist when an event happens (food, event-day labour, power, cleaning).</x:t>
        </x:is>
      </x:c>
    </x:row>
    <x:row r="4" ht="32" customHeight="1">
      <x:c r="A4" s="14" t="inlineStr">
        <x:is>
          <x:t xml:space="preserve">Booking type</x:t>
        </x:is>
      </x:c>
      <x:c r="B4" s="13" t="inlineStr">
        <x:is>
          <x:t xml:space="preserve">Days available</x:t>
        </x:is>
      </x:c>
      <x:c r="C4" s="13" t="inlineStr">
        <x:is>
          <x:t xml:space="preserve">Booking rate</x:t>
        </x:is>
      </x:c>
      <x:c r="D4" s="13" t="inlineStr">
        <x:is>
          <x:t xml:space="preserve">Events a year</x:t>
        </x:is>
      </x:c>
      <x:c r="E4" s="13" t="inlineStr">
        <x:is>
          <x:t xml:space="preserve">Revenue (₹)</x:t>
        </x:is>
      </x:c>
      <x:c r="F4" s="13" t="inlineStr">
        <x:is>
          <x:t xml:space="preserve">Contribution (₹)</x:t>
        </x:is>
      </x:c>
      <x:c r="G4" s="13" t="inlineStr">
        <x:is>
          <x:t xml:space="preserve">Avg revenue per event</x:t>
        </x:is>
      </x:c>
      <x:c r="H4" s="13" t="inlineStr">
        <x:is>
          <x:t xml:space="preserve">Avg contribution per event</x:t>
        </x:is>
      </x:c>
    </x:row>
    <x:row r="5">
      <x:c r="A5" s="18" t="str">
        <x:f>Inputs!A37</x:f>
        <x:v>Muhurat wedding dates</x:v>
      </x:c>
      <x:c r="B5" s="15" t="n">
        <x:f>Inputs!B37</x:f>
        <x:v>45</x:v>
      </x:c>
      <x:c r="C5" s="20" t="n">
        <x:f>Inputs!C37</x:f>
        <x:v>0.8</x:v>
      </x:c>
      <x:c r="D5" s="23" t="n">
        <x:f>B5*C5</x:f>
        <x:v>36</x:v>
      </x:c>
      <x:c r="E5" s="19" t="n">
        <x:f>D5*Inputs!D37</x:f>
        <x:v>21600000</x:v>
      </x:c>
      <x:c r="F5" s="19" t="n">
        <x:f>E5*Inputs!E37</x:f>
        <x:v>12528000</x:v>
      </x:c>
      <x:c r="G5" s="19" t="n">
        <x:f>Inputs!D37</x:f>
        <x:v>600000</x:v>
      </x:c>
      <x:c r="H5" s="19" t="n">
        <x:f>IF(D5=0,0,F5/D5)</x:f>
        <x:v>348000</x:v>
      </x:c>
    </x:row>
    <x:row r="6">
      <x:c r="A6" s="18" t="str">
        <x:f>Inputs!A38</x:f>
        <x:v>Other weekend and season dates</x:v>
      </x:c>
      <x:c r="B6" s="15" t="n">
        <x:f>Inputs!B38</x:f>
        <x:v>60</x:v>
      </x:c>
      <x:c r="C6" s="20" t="n">
        <x:f>Inputs!C38</x:f>
        <x:v>0.35</x:v>
      </x:c>
      <x:c r="D6" s="23" t="n">
        <x:f>B6*C6</x:f>
        <x:v>21</x:v>
      </x:c>
      <x:c r="E6" s="19" t="n">
        <x:f>D6*Inputs!D38</x:f>
        <x:v>8820000</x:v>
      </x:c>
      <x:c r="F6" s="19" t="n">
        <x:f>E6*Inputs!E38</x:f>
        <x:v>4586400</x:v>
      </x:c>
      <x:c r="G6" s="19" t="n">
        <x:f>Inputs!D38</x:f>
        <x:v>420000</x:v>
      </x:c>
      <x:c r="H6" s="19" t="n">
        <x:f>IF(D6=0,0,F6/D6)</x:f>
        <x:v>218400</x:v>
      </x:c>
    </x:row>
    <x:row r="7">
      <x:c r="A7" s="18" t="str">
        <x:f>Inputs!A39</x:f>
        <x:v>Weekday corporate and social</x:v>
      </x:c>
      <x:c r="B7" s="15" t="n">
        <x:f>Inputs!B39</x:f>
        <x:v>100</x:v>
      </x:c>
      <x:c r="C7" s="20" t="n">
        <x:f>Inputs!C39</x:f>
        <x:v>0.12</x:v>
      </x:c>
      <x:c r="D7" s="23" t="n">
        <x:f>B7*C7</x:f>
        <x:v>12</x:v>
      </x:c>
      <x:c r="E7" s="19" t="n">
        <x:f>D7*Inputs!D39</x:f>
        <x:v>2520000</x:v>
      </x:c>
      <x:c r="F7" s="19" t="n">
        <x:f>E7*Inputs!E39</x:f>
        <x:v>1134000</x:v>
      </x:c>
      <x:c r="G7" s="19" t="n">
        <x:f>Inputs!D39</x:f>
        <x:v>210000</x:v>
      </x:c>
      <x:c r="H7" s="19" t="n">
        <x:f>IF(D7=0,0,F7/D7)</x:f>
        <x:v>94500</x:v>
      </x:c>
    </x:row>
    <x:row r="8">
      <x:c r="A8" s="21" t="inlineStr">
        <x:is>
          <x:t xml:space="preserve">TOTAL</x:t>
        </x:is>
      </x:c>
      <x:c r="B8" s="17" t="n">
        <x:f>SUM(B5:B7)</x:f>
        <x:v>205</x:v>
      </x:c>
      <x:c r="C8" s="18" t="n"/>
      <x:c r="D8" s="24" t="n">
        <x:f>SUM(D5:D7)</x:f>
        <x:v>69</x:v>
      </x:c>
      <x:c r="E8" s="22" t="n">
        <x:f>SUM(E5:E7)</x:f>
        <x:v>32940000</x:v>
      </x:c>
      <x:c r="F8" s="22" t="n">
        <x:f>SUM(F5:F7)</x:f>
        <x:v>18248400</x:v>
      </x:c>
      <x:c r="G8" s="19" t="n">
        <x:f>IF(D8=0,0,E8/D8)</x:f>
        <x:v>477391.3043478261</x:v>
      </x:c>
      <x:c r="H8" s="19" t="n">
        <x:f>IF(D8=0,0,F8/D8)</x:f>
        <x:v>264469.5652173913</x:v>
      </x:c>
    </x:row>
    <x:row r="10">
      <x:c r="A10" s="16" t="inlineStr">
        <x:is>
          <x:t xml:space="preserve">Overall occupancy of available days</x:t>
        </x:is>
      </x:c>
      <x:c r="B10" s="25" t="n">
        <x:f>IF(B8=0,0,D8/B8)</x:f>
        <x:v>0.33658536585365856</x:v>
      </x:c>
    </x:row>
    <x:row r="11">
      <x:c r="A11" s="16" t="inlineStr">
        <x:is>
          <x:t xml:space="preserve">Contribution margin on total revenue</x:t>
        </x:is>
      </x:c>
      <x:c r="B11" s="25" t="n">
        <x:f>IF(E8=0,0,F8/E8)</x:f>
        <x:v>0.5539890710382513</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baseColWidth="8" defaultRowHeight="15"/>
  <x:cols>
    <x:col min="1" max="1" width="56" customWidth="1"/>
    <x:col min="2" max="2" width="20" customWidth="1"/>
    <x:col min="3" max="3" width="20" customWidth="1"/>
    <x:col min="4" max="4" width="20" customWidth="1"/>
    <x:col min="5" max="5" width="20" customWidth="1"/>
    <x:col min="6" max="6" width="20" customWidth="1"/>
  </x:cols>
  <x:sheetData>
    <x:row r="1">
      <x:c r="A1" s="5" t="inlineStr">
        <x:is>
          <x:t xml:space="preserve">Break-even, profit and payback</x:t>
        </x:is>
      </x:c>
    </x:row>
    <x:row r="2">
      <x:c r="A2" s="6" t="inlineStr">
        <x:is>
          <x:t xml:space="preserve">The three numbers that decide whether the plan works.</x:t>
        </x:is>
      </x:c>
    </x:row>
    <x:row r="4">
      <x:c r="A4" s="14" t="inlineStr">
        <x:is>
          <x:t xml:space="preserve">Measure</x:t>
        </x:is>
      </x:c>
      <x:c r="B4" s="13" t="inlineStr">
        <x:is>
          <x:t xml:space="preserve">Value</x:t>
        </x:is>
      </x:c>
    </x:row>
    <x:row r="5">
      <x:c r="A5" s="18" t="inlineStr">
        <x:is>
          <x:t xml:space="preserve">Fixed cost per year</x:t>
        </x:is>
      </x:c>
      <x:c r="B5" s="19" t="n">
        <x:f>'Fixed Costs'!$C$11</x:f>
        <x:v>8820000</x:v>
      </x:c>
    </x:row>
    <x:row r="6">
      <x:c r="A6" s="18" t="inlineStr">
        <x:is>
          <x:t xml:space="preserve">Average contribution per event (at your mix)</x:t>
        </x:is>
      </x:c>
      <x:c r="B6" s="19" t="n">
        <x:f>Revenue!$H$8</x:f>
        <x:v>264469.5652173913</x:v>
      </x:c>
    </x:row>
    <x:row r="7">
      <x:c r="A7" s="21" t="inlineStr">
        <x:is>
          <x:t xml:space="preserve">Break-even events a year, operating cost only</x:t>
        </x:is>
      </x:c>
      <x:c r="B7" s="24" t="n">
        <x:f>IF(B6&lt;=0,"n/a",B5/B6)</x:f>
        <x:v>33.34977313079503</x:v>
      </x:c>
    </x:row>
    <x:row r="8">
      <x:c r="A8" s="18" t="inlineStr">
        <x:is>
          <x:t xml:space="preserve">Yearly loan repayment</x:t>
        </x:is>
      </x:c>
      <x:c r="B8" s="19" t="n">
        <x:f>'Project Cost'!$B$21</x:f>
        <x:v>2389196.2903800327</x:v>
      </x:c>
    </x:row>
    <x:row r="9">
      <x:c r="A9" s="21" t="inlineStr">
        <x:is>
          <x:t xml:space="preserve">Break-even events a year, including loan repayment</x:t>
        </x:is>
      </x:c>
      <x:c r="B9" s="24" t="n">
        <x:f>IF(B6&lt;=0,"n/a",(B5+B8)/B6)</x:f>
        <x:v>42.38369084611376</x:v>
      </x:c>
    </x:row>
    <x:row r="10">
      <x:c r="A10" s="18" t="inlineStr">
        <x:is>
          <x:t xml:space="preserve">Events in your modelled mix</x:t>
        </x:is>
      </x:c>
      <x:c r="B10" s="23" t="n">
        <x:f>Revenue!$D$8</x:f>
        <x:v>69</x:v>
      </x:c>
    </x:row>
    <x:row r="11">
      <x:c r="A11" s="18" t="inlineStr">
        <x:is>
          <x:t xml:space="preserve">Revenue at modelled mix</x:t>
        </x:is>
      </x:c>
      <x:c r="B11" s="19" t="n">
        <x:f>Revenue!$E$8</x:f>
        <x:v>32940000</x:v>
      </x:c>
    </x:row>
    <x:row r="12">
      <x:c r="A12" s="21" t="inlineStr">
        <x:is>
          <x:t xml:space="preserve">EBITDA at modelled mix (before depreciation, interest, tax)</x:t>
        </x:is>
      </x:c>
      <x:c r="B12" s="22" t="n">
        <x:f>Revenue!$F$8-'Fixed Costs'!$C$11</x:f>
        <x:v>9428400</x:v>
      </x:c>
    </x:row>
    <x:row r="13">
      <x:c r="A13" s="18" t="inlineStr">
        <x:is>
          <x:t xml:space="preserve">EBITDA margin</x:t>
        </x:is>
      </x:c>
      <x:c r="B13" s="20" t="n">
        <x:f>IF(B11=0,0,B12/B11)</x:f>
        <x:v>0.2862295081967213</x:v>
      </x:c>
    </x:row>
    <x:row r="14">
      <x:c r="A14" s="18" t="inlineStr">
        <x:is>
          <x:t xml:space="preserve">Cash left after loan repayment, per year</x:t>
        </x:is>
      </x:c>
      <x:c r="B14" s="19" t="n">
        <x:f>B12-B8</x:f>
        <x:v>7039203.709619967</x:v>
      </x:c>
    </x:row>
    <x:row r="15">
      <x:c r="A15" s="18" t="inlineStr">
        <x:is>
          <x:t xml:space="preserve">Total project cost</x:t>
        </x:is>
      </x:c>
      <x:c r="B15" s="19" t="n">
        <x:f>'Project Cost'!$B$15</x:f>
        <x:v>19380000</x:v>
      </x:c>
    </x:row>
    <x:row r="16">
      <x:c r="A16" s="21" t="inlineStr">
        <x:is>
          <x:t xml:space="preserve">Simple payback on project cost (years)</x:t>
        </x:is>
      </x:c>
      <x:c r="B16" s="26" t="n">
        <x:f>IF(B12&gt;0,B15/B12,"never at this mix")</x:f>
        <x:v>2.0554919180348734</x:v>
      </x:c>
    </x:row>
    <x:row r="19">
      <x:c r="A19" s="16" t="inlineStr">
        <x:is>
          <x:t xml:space="preserve">Sensitivity 1: what happens as total events change (your average mix and margins)</x:t>
        </x:is>
      </x:c>
    </x:row>
    <x:row r="20">
      <x:c r="A20" s="14" t="inlineStr">
        <x:is>
          <x:t xml:space="preserve">Events in the year</x:t>
        </x:is>
      </x:c>
      <x:c r="B20" s="13" t="inlineStr">
        <x:is>
          <x:t xml:space="preserve">Revenue (₹)</x:t>
        </x:is>
      </x:c>
      <x:c r="C20" s="13" t="inlineStr">
        <x:is>
          <x:t xml:space="preserve">EBITDA (₹)</x:t>
        </x:is>
      </x:c>
      <x:c r="D20" s="13" t="inlineStr">
        <x:is>
          <x:t xml:space="preserve">Cash after loan (₹)</x:t>
        </x:is>
      </x:c>
      <x:c r="E20" s="13" t="inlineStr">
        <x:is>
          <x:t xml:space="preserve">Verdict</x:t>
        </x:is>
      </x:c>
    </x:row>
    <x:row r="21">
      <x:c r="A21" s="15" t="n">
        <x:v>20</x:v>
      </x:c>
      <x:c r="B21" s="19" t="n">
        <x:f>A21*Revenue!$G$8</x:f>
        <x:v>9547826.086956521</x:v>
      </x:c>
      <x:c r="C21" s="19" t="n">
        <x:f>A21*Revenue!$H$8-'Fixed Costs'!$C$11</x:f>
        <x:v>-3530608.695652174</x:v>
      </x:c>
      <x:c r="D21" s="19" t="n">
        <x:f>C21-'Project Cost'!$B$21</x:f>
        <x:v>-5919804.986032207</x:v>
      </x:c>
      <x:c r="E21" s="18" t="str">
        <x:f>IF(C21&lt;0,"loses money before loan",IF(D21&lt;0,"covers cost, not the loan","covers cost and loan"))</x:f>
        <x:v>loses money before loan</x:v>
      </x:c>
    </x:row>
    <x:row r="22">
      <x:c r="A22" s="15" t="n">
        <x:v>30</x:v>
      </x:c>
      <x:c r="B22" s="19" t="n">
        <x:f>A22*Revenue!$G$8</x:f>
        <x:v>14321739.130434783</x:v>
      </x:c>
      <x:c r="C22" s="19" t="n">
        <x:f>A22*Revenue!$H$8-'Fixed Costs'!$C$11</x:f>
        <x:v>-885913.0434782607</x:v>
      </x:c>
      <x:c r="D22" s="19" t="n">
        <x:f>C22-'Project Cost'!$B$21</x:f>
        <x:v>-3275109.3338582935</x:v>
      </x:c>
      <x:c r="E22" s="18" t="str">
        <x:f>IF(C22&lt;0,"loses money before loan",IF(D22&lt;0,"covers cost, not the loan","covers cost and loan"))</x:f>
        <x:v>loses money before loan</x:v>
      </x:c>
    </x:row>
    <x:row r="23">
      <x:c r="A23" s="15" t="n">
        <x:v>40</x:v>
      </x:c>
      <x:c r="B23" s="19" t="n">
        <x:f>A23*Revenue!$G$8</x:f>
        <x:v>19095652.173913043</x:v>
      </x:c>
      <x:c r="C23" s="19" t="n">
        <x:f>A23*Revenue!$H$8-'Fixed Costs'!$C$11</x:f>
        <x:v>1758782.6086956523</x:v>
      </x:c>
      <x:c r="D23" s="19" t="n">
        <x:f>C23-'Project Cost'!$B$21</x:f>
        <x:v>-630413.6816843804</x:v>
      </x:c>
      <x:c r="E23" s="18" t="str">
        <x:f>IF(C23&lt;0,"loses money before loan",IF(D23&lt;0,"covers cost, not the loan","covers cost and loan"))</x:f>
        <x:v>covers cost, not the loan</x:v>
      </x:c>
    </x:row>
    <x:row r="24">
      <x:c r="A24" s="15" t="n">
        <x:v>50</x:v>
      </x:c>
      <x:c r="B24" s="19" t="n">
        <x:f>A24*Revenue!$G$8</x:f>
        <x:v>23869565.217391305</x:v>
      </x:c>
      <x:c r="C24" s="19" t="n">
        <x:f>A24*Revenue!$H$8-'Fixed Costs'!$C$11</x:f>
        <x:v>4403478.2608695645</x:v>
      </x:c>
      <x:c r="D24" s="19" t="n">
        <x:f>C24-'Project Cost'!$B$21</x:f>
        <x:v>2014281.9704895318</x:v>
      </x:c>
      <x:c r="E24" s="18" t="str">
        <x:f>IF(C24&lt;0,"loses money before loan",IF(D24&lt;0,"covers cost, not the loan","covers cost and loan"))</x:f>
        <x:v>covers cost and loan</x:v>
      </x:c>
    </x:row>
    <x:row r="25">
      <x:c r="A25" s="15" t="n">
        <x:v>60</x:v>
      </x:c>
      <x:c r="B25" s="19" t="n">
        <x:f>A25*Revenue!$G$8</x:f>
        <x:v>28643478.260869566</x:v>
      </x:c>
      <x:c r="C25" s="19" t="n">
        <x:f>A25*Revenue!$H$8-'Fixed Costs'!$C$11</x:f>
        <x:v>7048173.9130434785</x:v>
      </x:c>
      <x:c r="D25" s="19" t="n">
        <x:f>C25-'Project Cost'!$B$21</x:f>
        <x:v>4658977.622663446</x:v>
      </x:c>
      <x:c r="E25" s="18" t="str">
        <x:f>IF(C25&lt;0,"loses money before loan",IF(D25&lt;0,"covers cost, not the loan","covers cost and loan"))</x:f>
        <x:v>covers cost and loan</x:v>
      </x:c>
    </x:row>
    <x:row r="26">
      <x:c r="A26" s="15" t="n">
        <x:v>70</x:v>
      </x:c>
      <x:c r="B26" s="19" t="n">
        <x:f>A26*Revenue!$G$8</x:f>
        <x:v>33417391.304347828</x:v>
      </x:c>
      <x:c r="C26" s="19" t="n">
        <x:f>A26*Revenue!$H$8-'Fixed Costs'!$C$11</x:f>
        <x:v>9692869.56521739</x:v>
      </x:c>
      <x:c r="D26" s="19" t="n">
        <x:f>C26-'Project Cost'!$B$21</x:f>
        <x:v>7303673.274837358</x:v>
      </x:c>
      <x:c r="E26" s="18" t="str">
        <x:f>IF(C26&lt;0,"loses money before loan",IF(D26&lt;0,"covers cost, not the loan","covers cost and loan"))</x:f>
        <x:v>covers cost and loan</x:v>
      </x:c>
    </x:row>
    <x:row r="27">
      <x:c r="A27" s="15" t="n">
        <x:v>80</x:v>
      </x:c>
      <x:c r="B27" s="19" t="n">
        <x:f>A27*Revenue!$G$8</x:f>
        <x:v>38191304.347826086</x:v>
      </x:c>
      <x:c r="C27" s="19" t="n">
        <x:f>A27*Revenue!$H$8-'Fixed Costs'!$C$11</x:f>
        <x:v>12337565.217391305</x:v>
      </x:c>
      <x:c r="D27" s="19" t="n">
        <x:f>C27-'Project Cost'!$B$21</x:f>
        <x:v>9948368.927011272</x:v>
      </x:c>
      <x:c r="E27" s="18" t="str">
        <x:f>IF(C27&lt;0,"loses money before loan",IF(D27&lt;0,"covers cost, not the loan","covers cost and loan"))</x:f>
        <x:v>covers cost and loan</x:v>
      </x:c>
    </x:row>
    <x:row r="28">
      <x:c r="A28" s="15" t="n">
        <x:v>90</x:v>
      </x:c>
      <x:c r="B28" s="19" t="n">
        <x:f>A28*Revenue!$G$8</x:f>
        <x:v>42965217.39130435</x:v>
      </x:c>
      <x:c r="C28" s="19" t="n">
        <x:f>A28*Revenue!$H$8-'Fixed Costs'!$C$11</x:f>
        <x:v>14982260.869565215</x:v>
      </x:c>
      <x:c r="D28" s="19" t="n">
        <x:f>C28-'Project Cost'!$B$21</x:f>
        <x:v>12593064.579185182</x:v>
      </x:c>
      <x:c r="E28" s="18" t="str">
        <x:f>IF(C28&lt;0,"loses money before loan",IF(D28&lt;0,"covers cost, not the loan","covers cost and loan"))</x:f>
        <x:v>covers cost and loan</x:v>
      </x:c>
    </x:row>
    <x:row r="31">
      <x:c r="A31" s="16" t="inlineStr">
        <x:is>
          <x:t xml:space="preserve">Sensitivity 2: the muhurat-date test. Everything else fixed; only the booking rate on muhurat dates changes.</x:t>
        </x:is>
      </x:c>
    </x:row>
    <x:row r="32">
      <x:c r="A32" s="14" t="inlineStr">
        <x:is>
          <x:t xml:space="preserve">Muhurat-date booking rate</x:t>
        </x:is>
      </x:c>
      <x:c r="B32" s="13" t="inlineStr">
        <x:is>
          <x:t xml:space="preserve">Total events</x:t>
        </x:is>
      </x:c>
      <x:c r="C32" s="13" t="inlineStr">
        <x:is>
          <x:t xml:space="preserve">EBITDA (₹)</x:t>
        </x:is>
      </x:c>
      <x:c r="D32" s="13" t="inlineStr">
        <x:is>
          <x:t xml:space="preserve">Cash after loan (₹)</x:t>
        </x:is>
      </x:c>
      <x:c r="E32" s="13" t="inlineStr">
        <x:is>
          <x:t xml:space="preserve">Verdict</x:t>
        </x:is>
      </x:c>
    </x:row>
    <x:row r="33">
      <x:c r="A33" s="27" t="n">
        <x:v>0.5</x:v>
      </x:c>
      <x:c r="B33" s="23" t="n">
        <x:f>Inputs!B37*A33+Revenue!D6+Revenue!D7</x:f>
        <x:v>55.5</x:v>
      </x:c>
      <x:c r="C33" s="19" t="n">
        <x:f>Inputs!B37*A33*Inputs!D37*Inputs!E37+Revenue!F6+Revenue!F7-'Fixed Costs'!$C$11</x:f>
        <x:v>4730400</x:v>
      </x:c>
      <x:c r="D33" s="19" t="n">
        <x:f>C33-'Project Cost'!$B$21</x:f>
        <x:v>2341203.7096199673</x:v>
      </x:c>
      <x:c r="E33" s="18" t="str">
        <x:f>IF(C33&lt;0,"loses money before loan",IF(D33&lt;0,"covers cost, not the loan","covers cost and loan"))</x:f>
        <x:v>covers cost and loan</x:v>
      </x:c>
    </x:row>
    <x:row r="34">
      <x:c r="A34" s="27" t="n">
        <x:v>0.6</x:v>
      </x:c>
      <x:c r="B34" s="23" t="n">
        <x:f>Inputs!B37*A34+Revenue!D6+Revenue!D7</x:f>
        <x:v>60</x:v>
      </x:c>
      <x:c r="C34" s="19" t="n">
        <x:f>Inputs!B37*A34*Inputs!D37*Inputs!E37+Revenue!F6+Revenue!F7-'Fixed Costs'!$C$11</x:f>
        <x:v>6296400</x:v>
      </x:c>
      <x:c r="D34" s="19" t="n">
        <x:f>C34-'Project Cost'!$B$21</x:f>
        <x:v>3907203.7096199673</x:v>
      </x:c>
      <x:c r="E34" s="18" t="str">
        <x:f>IF(C34&lt;0,"loses money before loan",IF(D34&lt;0,"covers cost, not the loan","covers cost and loan"))</x:f>
        <x:v>covers cost and loan</x:v>
      </x:c>
    </x:row>
    <x:row r="35">
      <x:c r="A35" s="27" t="n">
        <x:v>0.7</x:v>
      </x:c>
      <x:c r="B35" s="23" t="n">
        <x:f>Inputs!B37*A35+Revenue!D6+Revenue!D7</x:f>
        <x:v>64.5</x:v>
      </x:c>
      <x:c r="C35" s="19" t="n">
        <x:f>Inputs!B37*A35*Inputs!D37*Inputs!E37+Revenue!F6+Revenue!F7-'Fixed Costs'!$C$11</x:f>
        <x:v>7862399.999999996</x:v>
      </x:c>
      <x:c r="D35" s="19" t="n">
        <x:f>C35-'Project Cost'!$B$21</x:f>
        <x:v>5473203.709619964</x:v>
      </x:c>
      <x:c r="E35" s="18" t="str">
        <x:f>IF(C35&lt;0,"loses money before loan",IF(D35&lt;0,"covers cost, not the loan","covers cost and loan"))</x:f>
        <x:v>covers cost and loan</x:v>
      </x:c>
    </x:row>
    <x:row r="36">
      <x:c r="A36" s="27" t="n">
        <x:v>0.8</x:v>
      </x:c>
      <x:c r="B36" s="23" t="n">
        <x:f>Inputs!B37*A36+Revenue!D6+Revenue!D7</x:f>
        <x:v>69</x:v>
      </x:c>
      <x:c r="C36" s="19" t="n">
        <x:f>Inputs!B37*A36*Inputs!D37*Inputs!E37+Revenue!F6+Revenue!F7-'Fixed Costs'!$C$11</x:f>
        <x:v>9428400</x:v>
      </x:c>
      <x:c r="D36" s="19" t="n">
        <x:f>C36-'Project Cost'!$B$21</x:f>
        <x:v>7039203.709619967</x:v>
      </x:c>
      <x:c r="E36" s="18" t="str">
        <x:f>IF(C36&lt;0,"loses money before loan",IF(D36&lt;0,"covers cost, not the loan","covers cost and loan"))</x:f>
        <x:v>covers cost and loan</x:v>
      </x:c>
    </x:row>
    <x:row r="37">
      <x:c r="A37" s="27" t="n">
        <x:v>0.9</x:v>
      </x:c>
      <x:c r="B37" s="23" t="n">
        <x:f>Inputs!B37*A37+Revenue!D6+Revenue!D7</x:f>
        <x:v>73.5</x:v>
      </x:c>
      <x:c r="C37" s="19" t="n">
        <x:f>Inputs!B37*A37*Inputs!D37*Inputs!E37+Revenue!F6+Revenue!F7-'Fixed Costs'!$C$11</x:f>
        <x:v>10994400</x:v>
      </x:c>
      <x:c r="D37" s="19" t="n">
        <x:f>C37-'Project Cost'!$B$21</x:f>
        <x:v>8605203.709619967</x:v>
      </x:c>
      <x:c r="E37" s="18" t="str">
        <x:f>IF(C37&lt;0,"loses money before loan",IF(D37&lt;0,"covers cost, not the loan","covers cost and loan"))</x:f>
        <x:v>covers cost and loan</x:v>
      </x:c>
    </x:row>
    <x:row r="38">
      <x:c r="A38" s="27" t="n">
        <x:v>1</x:v>
      </x:c>
      <x:c r="B38" s="23" t="n">
        <x:f>Inputs!B37*A38+Revenue!D6+Revenue!D7</x:f>
        <x:v>78</x:v>
      </x:c>
      <x:c r="C38" s="19" t="n">
        <x:f>Inputs!B37*A38*Inputs!D37*Inputs!E37+Revenue!F6+Revenue!F7-'Fixed Costs'!$C$11</x:f>
        <x:v>12560400</x:v>
      </x:c>
      <x:c r="D38" s="19" t="n">
        <x:f>C38-'Project Cost'!$B$21</x:f>
        <x:v>10171203.709619967</x:v>
      </x:c>
      <x:c r="E38" s="18" t="str">
        <x:f>IF(C38&lt;0,"loses money before loan",IF(D38&lt;0,"covers cost, not the loan","covers cost and loan"))</x:f>
        <x:v>covers cost and loan</x:v>
      </x:c>
    </x:row>
    <x:row r="40">
      <x:c r="A40" s="6" t="inlineStr">
        <x:is>
          <x:t xml:space="preserve">Read the verdict column, not just the rupee figures: a hall can cover its running cost and still fail on the loan.</x:t>
        </x:is>
      </x:c>
    </x:row>
  </x:sheetData>
  <x:pageMargins left="0.7" right="0.7" top="0.75" bottom="0.75" header="0.3" footer="0.3"/>
</x:worksheet>
</file>