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5695a7feec44b3a" /></Relationships>
</file>

<file path=xl/workbook.xml><?xml version="1.0" encoding="utf-8"?>
<x:workbook xmlns:x="http://schemas.openxmlformats.org/spreadsheetml/2006/main">
  <x:sheets>
    <x:sheet xmlns:r="http://schemas.openxmlformats.org/officeDocument/2006/relationships" name="Read me" sheetId="1" r:id="Refe0f8eb5cdd435c"/>
    <x:sheet xmlns:r="http://schemas.openxmlformats.org/officeDocument/2006/relationships" name="Enquiry Log" sheetId="2" r:id="Rfe05788b7eeb4833"/>
    <x:sheet xmlns:r="http://schemas.openxmlformats.org/officeDocument/2006/relationships" name="Grocery Sizer" sheetId="3" r:id="Ree301291bf5b401e"/>
    <x:sheet xmlns:r="http://schemas.openxmlformats.org/officeDocument/2006/relationships" name="Quote &amp; Payments" sheetId="4" r:id="R143277802a90437e"/>
    <x:sheet xmlns:r="http://schemas.openxmlformats.org/officeDocument/2006/relationships" name="Dispatch Checklist" sheetId="5" r:id="R03d67c7a53ce4f04"/>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164" formatCode="yyyy-mm-dd"/>
    <x:numFmt numFmtId="165" formatCode="dd-mmm-yyyy"/>
    <x:numFmt numFmtId="166" formatCode="dd-mmm-yy"/>
    <x:numFmt numFmtId="167" formatCode="0&quot;%&quot;"/>
    <x:numFmt numFmtId="168" formatCode="0.0"/>
    <x:numFmt numFmtId="169" formatCode="#,##0.0"/>
  </x:numFmts>
  <x:fonts count="7">
    <x:font>
      <x:sz val="11"/>
      <x:color theme="1"/>
      <x:name val="Calibri"/>
      <x:family val="2"/>
      <x:scheme val="minor"/>
    </x:font>
    <x:font>
      <x:b/>
      <x:sz val="15"/>
      <x:color rgb="FF1A2B6D"/>
    </x:font>
    <x:font>
      <x:i/>
      <x:color rgb="FF555555"/>
    </x:font>
    <x:font>
      <x:b/>
      <x:color rgb="FFFFFFFF"/>
    </x:font>
    <x:font>
      <x:b/>
    </x:font>
    <x:font/>
    <x:font>
      <x:sz val="9"/>
      <x:color rgb="FF666666"/>
    </x:font>
  </x:fonts>
  <x:fills count="5">
    <x:fill>
      <x:patternFill patternType="none"/>
    </x:fill>
    <x:fill>
      <x:patternFill patternType="gray125"/>
    </x:fill>
    <x:fill>
      <x:patternFill patternType="solid">
        <x:fgColor rgb="FFFFF2CC"/>
      </x:patternFill>
    </x:fill>
    <x:fill>
      <x:patternFill patternType="solid">
        <x:fgColor rgb="FF1A2B6D"/>
      </x:patternFill>
    </x:fill>
    <x:fill>
      <x:patternFill patternType="solid">
        <x:fgColor rgb="FFF2F2F2"/>
      </x:patternFill>
    </x:fill>
  </x:fills>
  <x:borders count="2">
    <x:border>
      <x:left/>
      <x:right/>
      <x:top/>
      <x:bottom/>
      <x:diagonal/>
    </x:border>
    <x:border>
      <x:left style="thin">
        <x:color rgb="FFBFBFBF"/>
      </x:left>
      <x:right style="thin">
        <x:color rgb="FFBFBFBF"/>
      </x:right>
      <x:top style="thin">
        <x:color rgb="FFBFBFBF"/>
      </x:top>
      <x:bottom style="thin">
        <x:color rgb="FFBFBFBF"/>
      </x:bottom>
    </x:border>
  </x:borders>
  <x:cellStyleXfs count="1">
    <x:xf numFmtId="0" fontId="0" fillId="0" borderId="0"/>
  </x:cellStyleXfs>
  <x:cellXfs count="23">
    <x:xf numFmtId="0" fontId="0" fillId="0" borderId="0" xfId="0"/>
    <x:xf numFmtId="0" fontId="1" fillId="0" borderId="0" xfId="0"/>
    <x:xf numFmtId="0" fontId="0" fillId="0" borderId="0" xfId="0" applyAlignment="1">
      <x:alignment vertical="top" wrapText="1"/>
    </x:xf>
    <x:xf numFmtId="0" fontId="2" fillId="0" borderId="0" xfId="0"/>
    <x:xf numFmtId="165" fontId="0" fillId="2" borderId="1" xfId="0"/>
    <x:xf numFmtId="0" fontId="3" fillId="3" borderId="1" xfId="0" applyAlignment="1">
      <x:alignment vertical="center" wrapText="1"/>
    </x:xf>
    <x:xf numFmtId="166" fontId="0" fillId="2" borderId="1" xfId="0"/>
    <x:xf numFmtId="0" fontId="0" fillId="2" borderId="1" xfId="0"/>
    <x:xf numFmtId="3" fontId="0" fillId="2" borderId="1" xfId="0"/>
    <x:xf numFmtId="3" fontId="0" fillId="4" borderId="1" xfId="0"/>
    <x:xf numFmtId="0" fontId="0" fillId="4" borderId="1" xfId="0"/>
    <x:xf numFmtId="1" fontId="0" fillId="4" borderId="1" xfId="0"/>
    <x:xf numFmtId="167" fontId="0" fillId="4" borderId="1" xfId="0"/>
    <x:xf numFmtId="168" fontId="0" fillId="2" borderId="1" xfId="0"/>
    <x:xf numFmtId="169" fontId="0" fillId="4" borderId="1" xfId="0"/>
    <x:xf numFmtId="0" fontId="4" fillId="0" borderId="0" xfId="0"/>
    <x:xf numFmtId="3" fontId="4" fillId="4" borderId="1" xfId="0"/>
    <x:xf numFmtId="168" fontId="0" fillId="4" borderId="1" xfId="0"/>
    <x:xf numFmtId="1" fontId="0" fillId="2" borderId="1" xfId="0"/>
    <x:xf numFmtId="0" fontId="5" fillId="0" borderId="0" xfId="0"/>
    <x:xf numFmtId="4" fontId="4" fillId="4" borderId="1" xfId="0"/>
    <x:xf numFmtId="165" fontId="0" fillId="4" borderId="1" xfId="0"/>
    <x:xf numFmtId="0" fontId="6" fillId="0" borderId="0" xfId="0"/>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b80699f8aa374277" /><Relationship Type="http://schemas.openxmlformats.org/officeDocument/2006/relationships/theme" Target="/xl/theme/theme1.xml" Id="R2dfa530d87c94a98" /><Relationship Type="http://schemas.openxmlformats.org/officeDocument/2006/relationships/sharedStrings" Target="/xl/sharedStrings.xml" Id="Ra5d7eee309134ee8" /><Relationship Type="http://schemas.openxmlformats.org/officeDocument/2006/relationships/worksheet" Target="/xl/worksheets/sheet1.xml" Id="Refe0f8eb5cdd435c" /><Relationship Type="http://schemas.openxmlformats.org/officeDocument/2006/relationships/worksheet" Target="/xl/worksheets/sheet2.xml" Id="Rfe05788b7eeb4833" /><Relationship Type="http://schemas.openxmlformats.org/officeDocument/2006/relationships/worksheet" Target="/xl/worksheets/sheet3.xml" Id="Ree301291bf5b401e" /><Relationship Type="http://schemas.openxmlformats.org/officeDocument/2006/relationships/worksheet" Target="/xl/worksheets/sheet4.xml" Id="R143277802a90437e" /><Relationship Type="http://schemas.openxmlformats.org/officeDocument/2006/relationships/worksheet" Target="/xl/worksheets/sheet5.xml" Id="R03d67c7a53ce4f0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FormatPr baseColWidth="8" defaultRowHeight="15"/>
  <x:cols>
    <x:col min="1" max="1" width="110" customWidth="1"/>
  </x:cols>
  <x:sheetData>
    <x:row r="1">
      <x:c r="A1" s="1" t="inlineStr">
        <x:is>
          <x:t xml:space="preserve">Catering order-to-dispatch workbook</x:t>
        </x:is>
      </x:c>
    </x:row>
    <x:row r="3">
      <x:c r="A3" s="2" t="inlineStr">
        <x:is>
          <x:t xml:space="preserve">One workbook for the path a catering order takes: Enquiry Log (who asked, what stage, who to call today), Grocery Sizer (guest count to kilograms and rupees), Quote &amp; Payments (per-plate quote, 5% GST and a 25-50-25 payment schedule) and Dispatch Checklist (what leaves the kitchen and what comes back).</x:t>
        </x:is>
      </x:c>
    </x:row>
    <x:row r="4">
      <x:c r="A4" s="2" t="inlineStr">
        <x:is>
          <x:t xml:space="preserve">Yellow cells are inputs. Grey cells are formulas. Guest counts, grammages, prices and dates are samples. Replace them with your own recipes and rates before you rely on any total.</x:t>
        </x:is>
      </x:c>
    </x:row>
    <x:row r="5">
      <x:c r="A5" s="2" t="inlineStr">
        <x:is>
          <x:t xml:space="preserve">Grammage norms are raw weight per guest for a mixed vegetarian buffet and are starting points only. Cooking expansion, the number of dishes and regional taste change them. Weigh your own last three events, then overwrite column C.</x:t>
        </x:is>
      </x:c>
    </x:row>
    <x:row r="6">
      <x:c r="A6" s="2" t="inlineStr">
        <x:is>
          <x:t xml:space="preserve">GST: catering supplied at ordinary premises is 5% (2.5% CGST + 2.5% SGST) with no input tax credit; at hotel-type specified premises it is 18% with ITC (Notification 11/2017-CT(R) as amended by 20/2019 and 08/2025, read September 2026). Advance payments toward a service are generally taxable when received, so issue a receipt voucher for each instalment and confirm the timing with your CA.</x:t>
        </x:is>
      </x:c>
    </x:row>
    <x:row r="7">
      <x:c r="A7" s="2" t="inlineStr">
        <x:is>
          <x:t xml:space="preserve">FSSAI: registration and licence turnover limits were raised from 1 April 2026 (basic registration up to Rs 1.5 crore, state licence up to Rs 50 crore, per Chambers and Partners and Mondaq summaries of the March 2026 amendment). Some sources say caterers need a state licence whatever their turnover, so check the category rules with FSSAI or your consultant.</x:t>
        </x:is>
      </x:c>
    </x:row>
    <x:row r="8">
      <x:c r="A8" s="2" t="str">
        <x:v>Published by kaliquid.com. A working aid, not tax or legal advice.</x:v>
      </x:c>
    </x:row>
  </x:sheetData>
  <x:pageMargins left="0.7" right="0.7" top="0.75" bottom="0.75" header="0.3" footer="0.3"/>
</x:worksheet>
</file>

<file path=xl/worksheets/sheet2.xml><?xml version="1.0" encoding="utf-8"?>
<x:worksheet xmlns:x="http://schemas.openxmlformats.org/spreadsheetml/2006/main">
  <x:sheetFormatPr baseColWidth="8" defaultRowHeight="15"/>
  <x:cols>
    <x:col min="1" max="1" width="30" customWidth="1"/>
    <x:col min="2" max="2" width="20" customWidth="1"/>
    <x:col min="3" max="3" width="20" customWidth="1"/>
    <x:col min="4" max="4" width="13" customWidth="1"/>
    <x:col min="5" max="5" width="9" customWidth="1"/>
    <x:col min="6" max="6" width="16" customWidth="1"/>
    <x:col min="7" max="7" width="12" customWidth="1"/>
    <x:col min="8" max="8" width="13" customWidth="1"/>
    <x:col min="9" max="9" width="14" customWidth="1"/>
    <x:col min="10" max="10" width="16" customWidth="1"/>
    <x:col min="11" max="11" width="11" customWidth="1"/>
    <x:col min="12" max="12" width="13" customWidth="1"/>
  </x:cols>
  <x:sheetData>
    <x:row r="1">
      <x:c r="A1" s="1" t="inlineStr">
        <x:is>
          <x:t xml:space="preserve">Enquiry log</x:t>
        </x:is>
      </x:c>
    </x:row>
    <x:row r="2">
      <x:c r="A2" s="3" t="inlineStr">
        <x:is>
          <x:t xml:space="preserve">Update the status and next follow-up after every call. The summary below counts only what you enter.</x:t>
        </x:is>
      </x:c>
    </x:row>
    <x:row r="3">
      <x:c r="A3" t="inlineStr">
        <x:is>
          <x:t xml:space="preserve">As-of date</x:t>
        </x:is>
      </x:c>
      <x:c r="B3" s="4" t="n">
        <x:v>46290</x:v>
      </x:c>
    </x:row>
    <x:row r="5">
      <x:c r="A5" s="5" t="inlineStr">
        <x:is>
          <x:t xml:space="preserve">Received</x:t>
        </x:is>
      </x:c>
      <x:c r="B5" s="5" t="inlineStr">
        <x:is>
          <x:t xml:space="preserve">Client</x:t>
        </x:is>
      </x:c>
      <x:c r="C5" s="5" t="inlineStr">
        <x:is>
          <x:t xml:space="preserve">Event type</x:t>
        </x:is>
      </x:c>
      <x:c r="D5" s="5" t="inlineStr">
        <x:is>
          <x:t xml:space="preserve">Event date</x:t>
        </x:is>
      </x:c>
      <x:c r="E5" s="5" t="inlineStr">
        <x:is>
          <x:t xml:space="preserve">Guests</x:t>
        </x:is>
      </x:c>
      <x:c r="F5" s="5" t="inlineStr">
        <x:is>
          <x:t xml:space="preserve">Minimum guaranteed guests</x:t>
        </x:is>
      </x:c>
      <x:c r="G5" s="5" t="inlineStr">
        <x:is>
          <x:t xml:space="preserve">Quoted Rs per plate</x:t>
        </x:is>
      </x:c>
      <x:c r="H5" s="5" t="inlineStr">
        <x:is>
          <x:t xml:space="preserve">Status</x:t>
        </x:is>
      </x:c>
      <x:c r="I5" s="5" t="inlineStr">
        <x:is>
          <x:t xml:space="preserve">Next follow-up</x:t>
        </x:is>
      </x:c>
      <x:c r="J5" s="5" t="inlineStr">
        <x:is>
          <x:t xml:space="preserve">Order value before GST (Rs)</x:t>
        </x:is>
      </x:c>
      <x:c r="K5" s="5" t="inlineStr">
        <x:is>
          <x:t xml:space="preserve">GST 5% (Rs)</x:t>
        </x:is>
      </x:c>
      <x:c r="L5" s="5" t="inlineStr">
        <x:is>
          <x:t xml:space="preserve">Follow-up due?</x:t>
        </x:is>
      </x:c>
    </x:row>
    <x:row r="6">
      <x:c r="A6" s="6" t="n">
        <x:v>46267</x:v>
      </x:c>
      <x:c r="B6" s="7" t="inlineStr">
        <x:is>
          <x:t xml:space="preserve">Mehta family</x:t>
        </x:is>
      </x:c>
      <x:c r="C6" s="7" t="inlineStr">
        <x:is>
          <x:t xml:space="preserve">Engagement dinner</x:t>
        </x:is>
      </x:c>
      <x:c r="D6" s="6" t="n">
        <x:v>46340</x:v>
      </x:c>
      <x:c r="E6" s="7" t="n">
        <x:v>350</x:v>
      </x:c>
      <x:c r="F6" s="7" t="n">
        <x:v>300</x:v>
      </x:c>
      <x:c r="G6" s="8" t="n">
        <x:v>1150</x:v>
      </x:c>
      <x:c r="H6" s="7" t="inlineStr">
        <x:is>
          <x:t xml:space="preserve">Confirmed</x:t>
        </x:is>
      </x:c>
      <x:c r="I6" s="6" t="n"/>
      <x:c r="J6" s="9" t="n">
        <x:f>IF(F6="","",F6*G6)</x:f>
        <x:v>345000</x:v>
      </x:c>
      <x:c r="K6" s="9" t="n">
        <x:f>IF(J6="","",ROUND(J6*0.05,0))</x:f>
        <x:v>17250</x:v>
      </x:c>
      <x:c r="L6" s="10" t="str">
        <x:f>IF(OR(H6="Confirmed",H6="Lost",I6=""),"",IF(I6&lt;=$B$3,"Call today",""))</x:f>
      </x:c>
    </x:row>
    <x:row r="7">
      <x:c r="A7" s="6" t="n">
        <x:v>46270</x:v>
      </x:c>
      <x:c r="B7" s="7" t="inlineStr">
        <x:is>
          <x:t xml:space="preserve">Shree Textiles</x:t>
        </x:is>
      </x:c>
      <x:c r="C7" s="7" t="inlineStr">
        <x:is>
          <x:t xml:space="preserve">Diwali staff lunch</x:t>
        </x:is>
      </x:c>
      <x:c r="D7" s="6" t="n">
        <x:v>46323</x:v>
      </x:c>
      <x:c r="E7" s="7" t="n">
        <x:v>220</x:v>
      </x:c>
      <x:c r="F7" s="7" t="n">
        <x:v>200</x:v>
      </x:c>
      <x:c r="G7" s="8" t="n">
        <x:v>620</x:v>
      </x:c>
      <x:c r="H7" s="7" t="inlineStr">
        <x:is>
          <x:t xml:space="preserve">Token paid</x:t>
        </x:is>
      </x:c>
      <x:c r="I7" s="6" t="n">
        <x:v>46305</x:v>
      </x:c>
      <x:c r="J7" s="9" t="n">
        <x:f>IF(F7="","",F7*G7)</x:f>
        <x:v>124000</x:v>
      </x:c>
      <x:c r="K7" s="9" t="n">
        <x:f>IF(J7="","",ROUND(J7*0.05,0))</x:f>
        <x:v>6200</x:v>
      </x:c>
      <x:c r="L7" s="10" t="str">
        <x:f>IF(OR(H7="Confirmed",H7="Lost",I7=""),"",IF(I7&lt;=$B$3,"Call today",""))</x:f>
      </x:c>
    </x:row>
    <x:row r="8">
      <x:c r="A8" s="6" t="n">
        <x:v>46273</x:v>
      </x:c>
      <x:c r="B8" s="7" t="inlineStr">
        <x:is>
          <x:t xml:space="preserve">Joshi wedding</x:t>
        </x:is>
      </x:c>
      <x:c r="C8" s="7" t="inlineStr">
        <x:is>
          <x:t xml:space="preserve">Wedding lunch</x:t>
        </x:is>
      </x:c>
      <x:c r="D8" s="6" t="n">
        <x:v>46362</x:v>
      </x:c>
      <x:c r="E8" s="7" t="n">
        <x:v>700</x:v>
      </x:c>
      <x:c r="F8" s="7" t="n">
        <x:v>600</x:v>
      </x:c>
      <x:c r="G8" s="8" t="n">
        <x:v>980</x:v>
      </x:c>
      <x:c r="H8" s="7" t="inlineStr">
        <x:is>
          <x:t xml:space="preserve">Tasting</x:t>
        </x:is>
      </x:c>
      <x:c r="I8" s="6" t="n">
        <x:v>46292</x:v>
      </x:c>
      <x:c r="J8" s="9" t="n">
        <x:f>IF(F8="","",F8*G8)</x:f>
        <x:v>588000</x:v>
      </x:c>
      <x:c r="K8" s="9" t="n">
        <x:f>IF(J8="","",ROUND(J8*0.05,0))</x:f>
        <x:v>29400</x:v>
      </x:c>
      <x:c r="L8" s="10" t="str">
        <x:f>IF(OR(H8="Confirmed",H8="Lost",I8=""),"",IF(I8&lt;=$B$3,"Call today",""))</x:f>
      </x:c>
    </x:row>
    <x:row r="9">
      <x:c r="A9" s="6" t="n">
        <x:v>46275</x:v>
      </x:c>
      <x:c r="B9" s="7" t="inlineStr">
        <x:is>
          <x:t xml:space="preserve">St Mary school</x:t>
        </x:is>
      </x:c>
      <x:c r="C9" s="7" t="inlineStr">
        <x:is>
          <x:t xml:space="preserve">Annual day snacks</x:t>
        </x:is>
      </x:c>
      <x:c r="D9" s="6" t="n">
        <x:v>46370</x:v>
      </x:c>
      <x:c r="E9" s="7" t="n">
        <x:v>450</x:v>
      </x:c>
      <x:c r="F9" s="7" t="n">
        <x:v>400</x:v>
      </x:c>
      <x:c r="G9" s="8" t="n">
        <x:v>310</x:v>
      </x:c>
      <x:c r="H9" s="7" t="inlineStr">
        <x:is>
          <x:t xml:space="preserve">Quote sent</x:t>
        </x:is>
      </x:c>
      <x:c r="I9" s="6" t="n">
        <x:v>46289</x:v>
      </x:c>
      <x:c r="J9" s="9" t="n">
        <x:f>IF(F9="","",F9*G9)</x:f>
        <x:v>124000</x:v>
      </x:c>
      <x:c r="K9" s="9" t="n">
        <x:f>IF(J9="","",ROUND(J9*0.05,0))</x:f>
        <x:v>6200</x:v>
      </x:c>
      <x:c r="L9" s="10" t="str">
        <x:f>IF(OR(H9="Confirmed",H9="Lost",I9=""),"",IF(I9&lt;=$B$3,"Call today",""))</x:f>
        <x:v>Call today</x:v>
      </x:c>
    </x:row>
    <x:row r="10">
      <x:c r="A10" s="6" t="n">
        <x:v>46277</x:v>
      </x:c>
      <x:c r="B10" s="7" t="inlineStr">
        <x:is>
          <x:t xml:space="preserve">Kapoor birthday</x:t>
        </x:is>
      </x:c>
      <x:c r="C10" s="7" t="inlineStr">
        <x:is>
          <x:t xml:space="preserve">Birthday party</x:t>
        </x:is>
      </x:c>
      <x:c r="D10" s="6" t="n">
        <x:v>46298</x:v>
      </x:c>
      <x:c r="E10" s="7" t="n">
        <x:v>80</x:v>
      </x:c>
      <x:c r="F10" s="7" t="n">
        <x:v>80</x:v>
      </x:c>
      <x:c r="G10" s="8" t="n">
        <x:v>900</x:v>
      </x:c>
      <x:c r="H10" s="7" t="inlineStr">
        <x:is>
          <x:t xml:space="preserve">Lost</x:t>
        </x:is>
      </x:c>
      <x:c r="I10" s="6" t="n"/>
      <x:c r="J10" s="9" t="n">
        <x:f>IF(F10="","",F10*G10)</x:f>
        <x:v>72000</x:v>
      </x:c>
      <x:c r="K10" s="9" t="n">
        <x:f>IF(J10="","",ROUND(J10*0.05,0))</x:f>
        <x:v>3600</x:v>
      </x:c>
      <x:c r="L10" s="10" t="str">
        <x:f>IF(OR(H10="Confirmed",H10="Lost",I10=""),"",IF(I10&lt;=$B$3,"Call today",""))</x:f>
      </x:c>
    </x:row>
    <x:row r="11">
      <x:c r="A11" s="6" t="n">
        <x:v>46280</x:v>
      </x:c>
      <x:c r="B11" s="7" t="inlineStr">
        <x:is>
          <x:t xml:space="preserve">Rao housewarming</x:t>
        </x:is>
      </x:c>
      <x:c r="C11" s="7" t="inlineStr">
        <x:is>
          <x:t xml:space="preserve">Griha pravesh lunch</x:t>
        </x:is>
      </x:c>
      <x:c r="D11" s="6" t="n">
        <x:v>46313</x:v>
      </x:c>
      <x:c r="E11" s="7" t="n">
        <x:v>120</x:v>
      </x:c>
      <x:c r="F11" s="7" t="n">
        <x:v>100</x:v>
      </x:c>
      <x:c r="G11" s="8" t="n">
        <x:v>740</x:v>
      </x:c>
      <x:c r="H11" s="7" t="inlineStr">
        <x:is>
          <x:t xml:space="preserve">Quote sent</x:t>
        </x:is>
      </x:c>
      <x:c r="I11" s="6" t="n">
        <x:v>46291</x:v>
      </x:c>
      <x:c r="J11" s="9" t="n">
        <x:f>IF(F11="","",F11*G11)</x:f>
        <x:v>74000</x:v>
      </x:c>
      <x:c r="K11" s="9" t="n">
        <x:f>IF(J11="","",ROUND(J11*0.05,0))</x:f>
        <x:v>3700</x:v>
      </x:c>
      <x:c r="L11" s="10" t="str">
        <x:f>IF(OR(H11="Confirmed",H11="Lost",I11=""),"",IF(I11&lt;=$B$3,"Call today",""))</x:f>
      </x:c>
    </x:row>
    <x:row r="12">
      <x:c r="A12" s="6" t="n">
        <x:v>46283</x:v>
      </x:c>
      <x:c r="B12" s="7" t="inlineStr">
        <x:is>
          <x:t xml:space="preserve">NextWave IT</x:t>
        </x:is>
      </x:c>
      <x:c r="C12" s="7" t="inlineStr">
        <x:is>
          <x:t xml:space="preserve">Team offsite lunch</x:t>
        </x:is>
      </x:c>
      <x:c r="D12" s="6" t="n">
        <x:v>46346</x:v>
      </x:c>
      <x:c r="E12" s="7" t="n">
        <x:v>160</x:v>
      </x:c>
      <x:c r="F12" s="7" t="n">
        <x:v>150</x:v>
      </x:c>
      <x:c r="G12" s="8" t="n">
        <x:v>560</x:v>
      </x:c>
      <x:c r="H12" s="7" t="inlineStr">
        <x:is>
          <x:t xml:space="preserve">New</x:t>
        </x:is>
      </x:c>
      <x:c r="I12" s="6" t="n">
        <x:v>46290</x:v>
      </x:c>
      <x:c r="J12" s="9" t="n">
        <x:f>IF(F12="","",F12*G12)</x:f>
        <x:v>84000</x:v>
      </x:c>
      <x:c r="K12" s="9" t="n">
        <x:f>IF(J12="","",ROUND(J12*0.05,0))</x:f>
        <x:v>4200</x:v>
      </x:c>
      <x:c r="L12" s="10" t="str">
        <x:f>IF(OR(H12="Confirmed",H12="Lost",I12=""),"",IF(I12&lt;=$B$3,"Call today",""))</x:f>
        <x:v>Call today</x:v>
      </x:c>
    </x:row>
    <x:row r="13">
      <x:c r="A13" s="6" t="n">
        <x:v>46285</x:v>
      </x:c>
      <x:c r="B13" s="7" t="inlineStr">
        <x:is>
          <x:t xml:space="preserve">Deshpande sangeet</x:t>
        </x:is>
      </x:c>
      <x:c r="C13" s="7" t="inlineStr">
        <x:is>
          <x:t xml:space="preserve">Sangeet dinner</x:t>
        </x:is>
      </x:c>
      <x:c r="D13" s="6" t="n">
        <x:v>46354</x:v>
      </x:c>
      <x:c r="E13" s="7" t="n">
        <x:v>500</x:v>
      </x:c>
      <x:c r="F13" s="7" t="n">
        <x:v>450</x:v>
      </x:c>
      <x:c r="G13" s="8" t="n">
        <x:v>1250</x:v>
      </x:c>
      <x:c r="H13" s="7" t="inlineStr">
        <x:is>
          <x:t xml:space="preserve">Tasting</x:t>
        </x:is>
      </x:c>
      <x:c r="I13" s="6" t="n">
        <x:v>46295</x:v>
      </x:c>
      <x:c r="J13" s="9" t="n">
        <x:f>IF(F13="","",F13*G13)</x:f>
        <x:v>562500</x:v>
      </x:c>
      <x:c r="K13" s="9" t="n">
        <x:f>IF(J13="","",ROUND(J13*0.05,0))</x:f>
        <x:v>28125</x:v>
      </x:c>
      <x:c r="L13" s="10" t="str">
        <x:f>IF(OR(H13="Confirmed",H13="Lost",I13=""),"",IF(I13&lt;=$B$3,"Call today",""))</x:f>
      </x:c>
    </x:row>
    <x:row r="14">
      <x:c r="A14" s="6" t="n">
        <x:v>46287</x:v>
      </x:c>
      <x:c r="B14" s="7" t="inlineStr">
        <x:is>
          <x:t xml:space="preserve">Patel anniversary</x:t>
        </x:is>
      </x:c>
      <x:c r="C14" s="7" t="inlineStr">
        <x:is>
          <x:t xml:space="preserve">Anniversary dinner</x:t>
        </x:is>
      </x:c>
      <x:c r="D14" s="6" t="n">
        <x:v>46334</x:v>
      </x:c>
      <x:c r="E14" s="7" t="n">
        <x:v>140</x:v>
      </x:c>
      <x:c r="F14" s="7" t="n">
        <x:v>120</x:v>
      </x:c>
      <x:c r="G14" s="8" t="n">
        <x:v>1050</x:v>
      </x:c>
      <x:c r="H14" s="7" t="inlineStr">
        <x:is>
          <x:t xml:space="preserve">Quote sent</x:t>
        </x:is>
      </x:c>
      <x:c r="I14" s="6" t="n">
        <x:v>46288</x:v>
      </x:c>
      <x:c r="J14" s="9" t="n">
        <x:f>IF(F14="","",F14*G14)</x:f>
        <x:v>126000</x:v>
      </x:c>
      <x:c r="K14" s="9" t="n">
        <x:f>IF(J14="","",ROUND(J14*0.05,0))</x:f>
        <x:v>6300</x:v>
      </x:c>
      <x:c r="L14" s="10" t="str">
        <x:f>IF(OR(H14="Confirmed",H14="Lost",I14=""),"",IF(I14&lt;=$B$3,"Call today",""))</x:f>
        <x:v>Call today</x:v>
      </x:c>
    </x:row>
    <x:row r="15">
      <x:c r="A15" s="6" t="n">
        <x:v>46288</x:v>
      </x:c>
      <x:c r="B15" s="7" t="inlineStr">
        <x:is>
          <x:t xml:space="preserve">Trust trustees</x:t>
        </x:is>
      </x:c>
      <x:c r="C15" s="7" t="inlineStr">
        <x:is>
          <x:t xml:space="preserve">Charity bhoj</x:t>
        </x:is>
      </x:c>
      <x:c r="D15" s="6" t="n">
        <x:v>46320</x:v>
      </x:c>
      <x:c r="E15" s="7" t="n">
        <x:v>600</x:v>
      </x:c>
      <x:c r="F15" s="7" t="n">
        <x:v>600</x:v>
      </x:c>
      <x:c r="G15" s="8" t="n">
        <x:v>260</x:v>
      </x:c>
      <x:c r="H15" s="7" t="inlineStr">
        <x:is>
          <x:t xml:space="preserve">Confirmed</x:t>
        </x:is>
      </x:c>
      <x:c r="I15" s="6" t="n"/>
      <x:c r="J15" s="9" t="n">
        <x:f>IF(F15="","",F15*G15)</x:f>
        <x:v>156000</x:v>
      </x:c>
      <x:c r="K15" s="9" t="n">
        <x:f>IF(J15="","",ROUND(J15*0.05,0))</x:f>
        <x:v>7800</x:v>
      </x:c>
      <x:c r="L15" s="10" t="str">
        <x:f>IF(OR(H15="Confirmed",H15="Lost",I15=""),"",IF(I15&lt;=$B$3,"Call today",""))</x:f>
      </x:c>
    </x:row>
    <x:row r="16">
      <x:c r="A16" s="7" t="n"/>
      <x:c r="B16" s="7" t="n"/>
      <x:c r="C16" s="7" t="n"/>
      <x:c r="D16" s="7" t="n"/>
      <x:c r="E16" s="7" t="n"/>
      <x:c r="F16" s="7" t="n"/>
      <x:c r="G16" s="7" t="n"/>
      <x:c r="H16" s="7" t="n"/>
      <x:c r="I16" s="7" t="n"/>
      <x:c r="J16" s="9" t="str">
        <x:f>IF(F16="","",F16*G16)</x:f>
      </x:c>
      <x:c r="K16" s="9" t="str">
        <x:f>IF(J16="","",ROUND(J16*0.05,0))</x:f>
      </x:c>
      <x:c r="L16" s="10" t="str">
        <x:f>IF(OR(H16="Confirmed",H16="Lost",I16=""),"",IF(I16&lt;=$B$3,"Call today",""))</x:f>
      </x:c>
    </x:row>
    <x:row r="17">
      <x:c r="A17" s="7" t="n"/>
      <x:c r="B17" s="7" t="n"/>
      <x:c r="C17" s="7" t="n"/>
      <x:c r="D17" s="7" t="n"/>
      <x:c r="E17" s="7" t="n"/>
      <x:c r="F17" s="7" t="n"/>
      <x:c r="G17" s="7" t="n"/>
      <x:c r="H17" s="7" t="n"/>
      <x:c r="I17" s="7" t="n"/>
      <x:c r="J17" s="9" t="str">
        <x:f>IF(F17="","",F17*G17)</x:f>
      </x:c>
      <x:c r="K17" s="9" t="str">
        <x:f>IF(J17="","",ROUND(J17*0.05,0))</x:f>
      </x:c>
      <x:c r="L17" s="10" t="str">
        <x:f>IF(OR(H17="Confirmed",H17="Lost",I17=""),"",IF(I17&lt;=$B$3,"Call today",""))</x:f>
      </x:c>
    </x:row>
    <x:row r="18">
      <x:c r="A18" s="7" t="n"/>
      <x:c r="B18" s="7" t="n"/>
      <x:c r="C18" s="7" t="n"/>
      <x:c r="D18" s="7" t="n"/>
      <x:c r="E18" s="7" t="n"/>
      <x:c r="F18" s="7" t="n"/>
      <x:c r="G18" s="7" t="n"/>
      <x:c r="H18" s="7" t="n"/>
      <x:c r="I18" s="7" t="n"/>
      <x:c r="J18" s="9" t="str">
        <x:f>IF(F18="","",F18*G18)</x:f>
      </x:c>
      <x:c r="K18" s="9" t="str">
        <x:f>IF(J18="","",ROUND(J18*0.05,0))</x:f>
      </x:c>
      <x:c r="L18" s="10" t="str">
        <x:f>IF(OR(H18="Confirmed",H18="Lost",I18=""),"",IF(I18&lt;=$B$3,"Call today",""))</x:f>
      </x:c>
    </x:row>
    <x:row r="19">
      <x:c r="A19" s="7" t="n"/>
      <x:c r="B19" s="7" t="n"/>
      <x:c r="C19" s="7" t="n"/>
      <x:c r="D19" s="7" t="n"/>
      <x:c r="E19" s="7" t="n"/>
      <x:c r="F19" s="7" t="n"/>
      <x:c r="G19" s="7" t="n"/>
      <x:c r="H19" s="7" t="n"/>
      <x:c r="I19" s="7" t="n"/>
      <x:c r="J19" s="9" t="str">
        <x:f>IF(F19="","",F19*G19)</x:f>
      </x:c>
      <x:c r="K19" s="9" t="str">
        <x:f>IF(J19="","",ROUND(J19*0.05,0))</x:f>
      </x:c>
      <x:c r="L19" s="10" t="str">
        <x:f>IF(OR(H19="Confirmed",H19="Lost",I19=""),"",IF(I19&lt;=$B$3,"Call today",""))</x:f>
      </x:c>
    </x:row>
    <x:row r="20">
      <x:c r="A20" s="7" t="n"/>
      <x:c r="B20" s="7" t="n"/>
      <x:c r="C20" s="7" t="n"/>
      <x:c r="D20" s="7" t="n"/>
      <x:c r="E20" s="7" t="n"/>
      <x:c r="F20" s="7" t="n"/>
      <x:c r="G20" s="7" t="n"/>
      <x:c r="H20" s="7" t="n"/>
      <x:c r="I20" s="7" t="n"/>
      <x:c r="J20" s="9" t="str">
        <x:f>IF(F20="","",F20*G20)</x:f>
      </x:c>
      <x:c r="K20" s="9" t="str">
        <x:f>IF(J20="","",ROUND(J20*0.05,0))</x:f>
      </x:c>
      <x:c r="L20" s="10" t="str">
        <x:f>IF(OR(H20="Confirmed",H20="Lost",I20=""),"",IF(I20&lt;=$B$3,"Call today",""))</x:f>
      </x:c>
    </x:row>
    <x:row r="21">
      <x:c r="A21" s="7" t="n"/>
      <x:c r="B21" s="7" t="n"/>
      <x:c r="C21" s="7" t="n"/>
      <x:c r="D21" s="7" t="n"/>
      <x:c r="E21" s="7" t="n"/>
      <x:c r="F21" s="7" t="n"/>
      <x:c r="G21" s="7" t="n"/>
      <x:c r="H21" s="7" t="n"/>
      <x:c r="I21" s="7" t="n"/>
      <x:c r="J21" s="9" t="str">
        <x:f>IF(F21="","",F21*G21)</x:f>
      </x:c>
      <x:c r="K21" s="9" t="str">
        <x:f>IF(J21="","",ROUND(J21*0.05,0))</x:f>
      </x:c>
      <x:c r="L21" s="10" t="str">
        <x:f>IF(OR(H21="Confirmed",H21="Lost",I21=""),"",IF(I21&lt;=$B$3,"Call today",""))</x:f>
      </x:c>
    </x:row>
    <x:row r="22">
      <x:c r="A22" s="7" t="n"/>
      <x:c r="B22" s="7" t="n"/>
      <x:c r="C22" s="7" t="n"/>
      <x:c r="D22" s="7" t="n"/>
      <x:c r="E22" s="7" t="n"/>
      <x:c r="F22" s="7" t="n"/>
      <x:c r="G22" s="7" t="n"/>
      <x:c r="H22" s="7" t="n"/>
      <x:c r="I22" s="7" t="n"/>
      <x:c r="J22" s="9" t="str">
        <x:f>IF(F22="","",F22*G22)</x:f>
      </x:c>
      <x:c r="K22" s="9" t="str">
        <x:f>IF(J22="","",ROUND(J22*0.05,0))</x:f>
      </x:c>
      <x:c r="L22" s="10" t="str">
        <x:f>IF(OR(H22="Confirmed",H22="Lost",I22=""),"",IF(I22&lt;=$B$3,"Call today",""))</x:f>
      </x:c>
    </x:row>
    <x:row r="23">
      <x:c r="A23" s="7" t="n"/>
      <x:c r="B23" s="7" t="n"/>
      <x:c r="C23" s="7" t="n"/>
      <x:c r="D23" s="7" t="n"/>
      <x:c r="E23" s="7" t="n"/>
      <x:c r="F23" s="7" t="n"/>
      <x:c r="G23" s="7" t="n"/>
      <x:c r="H23" s="7" t="n"/>
      <x:c r="I23" s="7" t="n"/>
      <x:c r="J23" s="9" t="str">
        <x:f>IF(F23="","",F23*G23)</x:f>
      </x:c>
      <x:c r="K23" s="9" t="str">
        <x:f>IF(J23="","",ROUND(J23*0.05,0))</x:f>
      </x:c>
      <x:c r="L23" s="10" t="str">
        <x:f>IF(OR(H23="Confirmed",H23="Lost",I23=""),"",IF(I23&lt;=$B$3,"Call today",""))</x:f>
      </x:c>
    </x:row>
    <x:row r="24">
      <x:c r="A24" s="7" t="n"/>
      <x:c r="B24" s="7" t="n"/>
      <x:c r="C24" s="7" t="n"/>
      <x:c r="D24" s="7" t="n"/>
      <x:c r="E24" s="7" t="n"/>
      <x:c r="F24" s="7" t="n"/>
      <x:c r="G24" s="7" t="n"/>
      <x:c r="H24" s="7" t="n"/>
      <x:c r="I24" s="7" t="n"/>
      <x:c r="J24" s="9" t="str">
        <x:f>IF(F24="","",F24*G24)</x:f>
      </x:c>
      <x:c r="K24" s="9" t="str">
        <x:f>IF(J24="","",ROUND(J24*0.05,0))</x:f>
      </x:c>
      <x:c r="L24" s="10" t="str">
        <x:f>IF(OR(H24="Confirmed",H24="Lost",I24=""),"",IF(I24&lt;=$B$3,"Call today",""))</x:f>
      </x:c>
    </x:row>
    <x:row r="25">
      <x:c r="A25" s="7" t="n"/>
      <x:c r="B25" s="7" t="n"/>
      <x:c r="C25" s="7" t="n"/>
      <x:c r="D25" s="7" t="n"/>
      <x:c r="E25" s="7" t="n"/>
      <x:c r="F25" s="7" t="n"/>
      <x:c r="G25" s="7" t="n"/>
      <x:c r="H25" s="7" t="n"/>
      <x:c r="I25" s="7" t="n"/>
      <x:c r="J25" s="9" t="str">
        <x:f>IF(F25="","",F25*G25)</x:f>
      </x:c>
      <x:c r="K25" s="9" t="str">
        <x:f>IF(J25="","",ROUND(J25*0.05,0))</x:f>
      </x:c>
      <x:c r="L25" s="10" t="str">
        <x:f>IF(OR(H25="Confirmed",H25="Lost",I25=""),"",IF(I25&lt;=$B$3,"Call today",""))</x:f>
      </x:c>
    </x:row>
    <x:row r="26">
      <x:c r="A26" s="7" t="n"/>
      <x:c r="B26" s="7" t="n"/>
      <x:c r="C26" s="7" t="n"/>
      <x:c r="D26" s="7" t="n"/>
      <x:c r="E26" s="7" t="n"/>
      <x:c r="F26" s="7" t="n"/>
      <x:c r="G26" s="7" t="n"/>
      <x:c r="H26" s="7" t="n"/>
      <x:c r="I26" s="7" t="n"/>
      <x:c r="J26" s="9" t="str">
        <x:f>IF(F26="","",F26*G26)</x:f>
      </x:c>
      <x:c r="K26" s="9" t="str">
        <x:f>IF(J26="","",ROUND(J26*0.05,0))</x:f>
      </x:c>
      <x:c r="L26" s="10" t="str">
        <x:f>IF(OR(H26="Confirmed",H26="Lost",I26=""),"",IF(I26&lt;=$B$3,"Call today",""))</x:f>
      </x:c>
    </x:row>
    <x:row r="27">
      <x:c r="A27" s="7" t="n"/>
      <x:c r="B27" s="7" t="n"/>
      <x:c r="C27" s="7" t="n"/>
      <x:c r="D27" s="7" t="n"/>
      <x:c r="E27" s="7" t="n"/>
      <x:c r="F27" s="7" t="n"/>
      <x:c r="G27" s="7" t="n"/>
      <x:c r="H27" s="7" t="n"/>
      <x:c r="I27" s="7" t="n"/>
      <x:c r="J27" s="9" t="str">
        <x:f>IF(F27="","",F27*G27)</x:f>
      </x:c>
      <x:c r="K27" s="9" t="str">
        <x:f>IF(J27="","",ROUND(J27*0.05,0))</x:f>
      </x:c>
      <x:c r="L27" s="10" t="str">
        <x:f>IF(OR(H27="Confirmed",H27="Lost",I27=""),"",IF(I27&lt;=$B$3,"Call today",""))</x:f>
      </x:c>
    </x:row>
    <x:row r="28">
      <x:c r="A28" s="7" t="n"/>
      <x:c r="B28" s="7" t="n"/>
      <x:c r="C28" s="7" t="n"/>
      <x:c r="D28" s="7" t="n"/>
      <x:c r="E28" s="7" t="n"/>
      <x:c r="F28" s="7" t="n"/>
      <x:c r="G28" s="7" t="n"/>
      <x:c r="H28" s="7" t="n"/>
      <x:c r="I28" s="7" t="n"/>
      <x:c r="J28" s="9" t="str">
        <x:f>IF(F28="","",F28*G28)</x:f>
      </x:c>
      <x:c r="K28" s="9" t="str">
        <x:f>IF(J28="","",ROUND(J28*0.05,0))</x:f>
      </x:c>
      <x:c r="L28" s="10" t="str">
        <x:f>IF(OR(H28="Confirmed",H28="Lost",I28=""),"",IF(I28&lt;=$B$3,"Call today",""))</x:f>
      </x:c>
    </x:row>
    <x:row r="29">
      <x:c r="A29" s="7" t="n"/>
      <x:c r="B29" s="7" t="n"/>
      <x:c r="C29" s="7" t="n"/>
      <x:c r="D29" s="7" t="n"/>
      <x:c r="E29" s="7" t="n"/>
      <x:c r="F29" s="7" t="n"/>
      <x:c r="G29" s="7" t="n"/>
      <x:c r="H29" s="7" t="n"/>
      <x:c r="I29" s="7" t="n"/>
      <x:c r="J29" s="9" t="str">
        <x:f>IF(F29="","",F29*G29)</x:f>
      </x:c>
      <x:c r="K29" s="9" t="str">
        <x:f>IF(J29="","",ROUND(J29*0.05,0))</x:f>
      </x:c>
      <x:c r="L29" s="10" t="str">
        <x:f>IF(OR(H29="Confirmed",H29="Lost",I29=""),"",IF(I29&lt;=$B$3,"Call today",""))</x:f>
      </x:c>
    </x:row>
    <x:row r="30">
      <x:c r="A30" s="7" t="n"/>
      <x:c r="B30" s="7" t="n"/>
      <x:c r="C30" s="7" t="n"/>
      <x:c r="D30" s="7" t="n"/>
      <x:c r="E30" s="7" t="n"/>
      <x:c r="F30" s="7" t="n"/>
      <x:c r="G30" s="7" t="n"/>
      <x:c r="H30" s="7" t="n"/>
      <x:c r="I30" s="7" t="n"/>
      <x:c r="J30" s="9" t="str">
        <x:f>IF(F30="","",F30*G30)</x:f>
      </x:c>
      <x:c r="K30" s="9" t="str">
        <x:f>IF(J30="","",ROUND(J30*0.05,0))</x:f>
      </x:c>
      <x:c r="L30" s="10" t="str">
        <x:f>IF(OR(H30="Confirmed",H30="Lost",I30=""),"",IF(I30&lt;=$B$3,"Call today",""))</x:f>
      </x:c>
    </x:row>
    <x:row r="32">
      <x:c r="A32" s="5" t="inlineStr">
        <x:is>
          <x:t xml:space="preserve">Status</x:t>
        </x:is>
      </x:c>
      <x:c r="B32" s="5" t="inlineStr">
        <x:is>
          <x:t xml:space="preserve">Enquiries</x:t>
        </x:is>
      </x:c>
      <x:c r="C32" s="5" t="inlineStr">
        <x:is>
          <x:t xml:space="preserve">Value before GST (Rs)</x:t>
        </x:is>
      </x:c>
    </x:row>
    <x:row r="33">
      <x:c r="A33" t="inlineStr">
        <x:is>
          <x:t xml:space="preserve">New</x:t>
        </x:is>
      </x:c>
      <x:c r="B33" s="11" t="n">
        <x:f>COUNTIF($H$6:$H$30,A33)</x:f>
        <x:v>1</x:v>
      </x:c>
      <x:c r="C33" s="9" t="n">
        <x:f>SUMIF($H$6:$H$30,A33,$J$6:$J$30)</x:f>
        <x:v>84000</x:v>
      </x:c>
    </x:row>
    <x:row r="34">
      <x:c r="A34" t="inlineStr">
        <x:is>
          <x:t xml:space="preserve">Quote sent</x:t>
        </x:is>
      </x:c>
      <x:c r="B34" s="11" t="n">
        <x:f>COUNTIF($H$6:$H$30,A34)</x:f>
        <x:v>3</x:v>
      </x:c>
      <x:c r="C34" s="9" t="n">
        <x:f>SUMIF($H$6:$H$30,A34,$J$6:$J$30)</x:f>
        <x:v>324000</x:v>
      </x:c>
    </x:row>
    <x:row r="35">
      <x:c r="A35" t="inlineStr">
        <x:is>
          <x:t xml:space="preserve">Tasting</x:t>
        </x:is>
      </x:c>
      <x:c r="B35" s="11" t="n">
        <x:f>COUNTIF($H$6:$H$30,A35)</x:f>
        <x:v>2</x:v>
      </x:c>
      <x:c r="C35" s="9" t="n">
        <x:f>SUMIF($H$6:$H$30,A35,$J$6:$J$30)</x:f>
        <x:v>1150500</x:v>
      </x:c>
    </x:row>
    <x:row r="36">
      <x:c r="A36" t="inlineStr">
        <x:is>
          <x:t xml:space="preserve">Token paid</x:t>
        </x:is>
      </x:c>
      <x:c r="B36" s="11" t="n">
        <x:f>COUNTIF($H$6:$H$30,A36)</x:f>
        <x:v>1</x:v>
      </x:c>
      <x:c r="C36" s="9" t="n">
        <x:f>SUMIF($H$6:$H$30,A36,$J$6:$J$30)</x:f>
        <x:v>124000</x:v>
      </x:c>
    </x:row>
    <x:row r="37">
      <x:c r="A37" t="inlineStr">
        <x:is>
          <x:t xml:space="preserve">Confirmed</x:t>
        </x:is>
      </x:c>
      <x:c r="B37" s="11" t="n">
        <x:f>COUNTIF($H$6:$H$30,A37)</x:f>
        <x:v>2</x:v>
      </x:c>
      <x:c r="C37" s="9" t="n">
        <x:f>SUMIF($H$6:$H$30,A37,$J$6:$J$30)</x:f>
        <x:v>501000</x:v>
      </x:c>
    </x:row>
    <x:row r="38">
      <x:c r="A38" t="inlineStr">
        <x:is>
          <x:t xml:space="preserve">Lost</x:t>
        </x:is>
      </x:c>
      <x:c r="B38" s="11" t="n">
        <x:f>COUNTIF($H$6:$H$30,A38)</x:f>
        <x:v>1</x:v>
      </x:c>
      <x:c r="C38" s="9" t="n">
        <x:f>SUMIF($H$6:$H$30,A38,$J$6:$J$30)</x:f>
        <x:v>72000</x:v>
      </x:c>
    </x:row>
    <x:row r="40">
      <x:c r="A40" t="inlineStr">
        <x:is>
          <x:t xml:space="preserve">Total enquiries</x:t>
        </x:is>
      </x:c>
      <x:c r="B40" s="11" t="n">
        <x:f>COUNTA(B6:B30)</x:f>
        <x:v>10</x:v>
      </x:c>
    </x:row>
    <x:row r="41">
      <x:c r="A41" t="inlineStr">
        <x:is>
          <x:t xml:space="preserve">Win rate (Confirmed + Token paid / all enquiries)</x:t>
        </x:is>
      </x:c>
      <x:c r="B41" s="12" t="n">
        <x:f>IF(B40=0,"",ROUND((B36+B37)/B40*100,0))</x:f>
        <x:v>30</x:v>
      </x:c>
    </x:row>
    <x:row r="42">
      <x:c r="A42" t="inlineStr">
        <x:is>
          <x:t xml:space="preserve">Open pipeline (New, Quote sent, Tasting), Rs</x:t>
        </x:is>
      </x:c>
      <x:c r="B42" s="9" t="n">
        <x:f>C33+C34+C35</x:f>
        <x:v>1558500</x:v>
      </x:c>
    </x:row>
    <x:row r="43">
      <x:c r="A43" t="inlineStr">
        <x:is>
          <x:t xml:space="preserve">Follow-ups due today or earlier</x:t>
        </x:is>
      </x:c>
      <x:c r="B43" s="11" t="n">
        <x:f>COUNTIF(L6:L30,"Call today")</x:f>
        <x:v>3</x:v>
      </x:c>
    </x:row>
  </x:sheetData>
  <x:dataValidations count="1">
    <x:dataValidation type="list" allowBlank="1" showDropDown="0" showInputMessage="0" showErrorMessage="0" sqref="H6:H30">
      <x:formula1>"New,Quote sent,Tasting,Token paid,Confirmed,Lost"</x:formula1>
    </x:dataValidation>
  </x:dataValidations>
  <x:pageMargins left="0.7" right="0.7" top="0.75" bottom="0.75" header="0.3" footer="0.3"/>
</x:worksheet>
</file>

<file path=xl/worksheets/sheet3.xml><?xml version="1.0" encoding="utf-8"?>
<x:worksheet xmlns:x="http://schemas.openxmlformats.org/spreadsheetml/2006/main">
  <x:sheetFormatPr baseColWidth="8" defaultRowHeight="15"/>
  <x:cols>
    <x:col min="1" max="1" width="38" customWidth="1"/>
    <x:col min="2" max="2" width="16" customWidth="1"/>
    <x:col min="3" max="3" width="18" customWidth="1"/>
    <x:col min="4" max="4" width="22" customWidth="1"/>
    <x:col min="5" max="5" width="22" customWidth="1"/>
    <x:col min="6" max="6" width="14" customWidth="1"/>
  </x:cols>
  <x:sheetData>
    <x:row r="1">
      <x:c r="A1" s="1" t="inlineStr">
        <x:is>
          <x:t xml:space="preserve">Grocery sizer</x:t>
        </x:is>
      </x:c>
    </x:row>
    <x:row r="2">
      <x:c r="A2" s="3" t="inlineStr">
        <x:is>
          <x:t xml:space="preserve">Raw quantity = guests x grams per guest x (1 + buffer). Norms are samples for a mixed vegetarian buffet.</x:t>
        </x:is>
      </x:c>
    </x:row>
    <x:row r="3">
      <x:c r="A3" t="inlineStr">
        <x:is>
          <x:t xml:space="preserve">Confirmed guests</x:t>
        </x:is>
      </x:c>
      <x:c r="B3" s="7" t="n">
        <x:v>350</x:v>
      </x:c>
    </x:row>
    <x:row r="4">
      <x:c r="A4" t="inlineStr">
        <x:is>
          <x:t xml:space="preserve">Buffer for extra plates and spillage (%)</x:t>
        </x:is>
      </x:c>
      <x:c r="B4" s="13" t="n">
        <x:v>8</x:v>
      </x:c>
    </x:row>
    <x:row r="6">
      <x:c r="A6" s="5" t="inlineStr">
        <x:is>
          <x:t xml:space="preserve">Item</x:t>
        </x:is>
      </x:c>
      <x:c r="B6" s="5" t="inlineStr">
        <x:is>
          <x:t xml:space="preserve">Category</x:t>
        </x:is>
      </x:c>
      <x:c r="C6" s="5" t="inlineStr">
        <x:is>
          <x:t xml:space="preserve">Raw grams per guest</x:t>
        </x:is>
      </x:c>
      <x:c r="D6" s="5" t="inlineStr">
        <x:is>
          <x:t xml:space="preserve">Rate (Rs per kg or litre)</x:t>
        </x:is>
      </x:c>
      <x:c r="E6" s="5" t="inlineStr">
        <x:is>
          <x:t xml:space="preserve">Quantity to buy (kg or L)</x:t>
        </x:is>
      </x:c>
      <x:c r="F6" s="5" t="inlineStr">
        <x:is>
          <x:t xml:space="preserve">Cost (Rs)</x:t>
        </x:is>
      </x:c>
    </x:row>
    <x:row r="7">
      <x:c r="A7" s="7" t="inlineStr">
        <x:is>
          <x:t xml:space="preserve">Basmati rice</x:t>
        </x:is>
      </x:c>
      <x:c r="B7" s="7" t="inlineStr">
        <x:is>
          <x:t xml:space="preserve">Grocery</x:t>
        </x:is>
      </x:c>
      <x:c r="C7" s="7" t="n">
        <x:v>90</x:v>
      </x:c>
      <x:c r="D7" s="8" t="n">
        <x:v>115</x:v>
      </x:c>
      <x:c r="E7" s="14" t="n">
        <x:f>ROUND($B$3*C7/1000*(1+$B$4/100),1)</x:f>
        <x:v>34</x:v>
      </x:c>
      <x:c r="F7" s="9" t="n">
        <x:f>ROUND(E7*D7,0)</x:f>
        <x:v>3910</x:v>
      </x:c>
    </x:row>
    <x:row r="8">
      <x:c r="A8" s="7" t="inlineStr">
        <x:is>
          <x:t xml:space="preserve">Toor dal</x:t>
        </x:is>
      </x:c>
      <x:c r="B8" s="7" t="inlineStr">
        <x:is>
          <x:t xml:space="preserve">Grocery</x:t>
        </x:is>
      </x:c>
      <x:c r="C8" s="7" t="n">
        <x:v>30</x:v>
      </x:c>
      <x:c r="D8" s="8" t="n">
        <x:v>130</x:v>
      </x:c>
      <x:c r="E8" s="14" t="n">
        <x:f>ROUND($B$3*C8/1000*(1+$B$4/100),1)</x:f>
        <x:v>11.3</x:v>
      </x:c>
      <x:c r="F8" s="9" t="n">
        <x:f>ROUND(E8*D8,0)</x:f>
        <x:v>1469</x:v>
      </x:c>
    </x:row>
    <x:row r="9">
      <x:c r="A9" s="7" t="inlineStr">
        <x:is>
          <x:t xml:space="preserve">Maida and atta</x:t>
        </x:is>
      </x:c>
      <x:c r="B9" s="7" t="inlineStr">
        <x:is>
          <x:t xml:space="preserve">Grocery</x:t>
        </x:is>
      </x:c>
      <x:c r="C9" s="7" t="n">
        <x:v>70</x:v>
      </x:c>
      <x:c r="D9" s="8" t="n">
        <x:v>42</x:v>
      </x:c>
      <x:c r="E9" s="14" t="n">
        <x:f>ROUND($B$3*C9/1000*(1+$B$4/100),1)</x:f>
        <x:v>26.5</x:v>
      </x:c>
      <x:c r="F9" s="9" t="n">
        <x:f>ROUND(E9*D9,0)</x:f>
        <x:v>1113</x:v>
      </x:c>
    </x:row>
    <x:row r="10">
      <x:c r="A10" s="7" t="inlineStr">
        <x:is>
          <x:t xml:space="preserve">Sugar</x:t>
        </x:is>
      </x:c>
      <x:c r="B10" s="7" t="inlineStr">
        <x:is>
          <x:t xml:space="preserve">Grocery</x:t>
        </x:is>
      </x:c>
      <x:c r="C10" s="7" t="n">
        <x:v>30</x:v>
      </x:c>
      <x:c r="D10" s="8" t="n">
        <x:v>48</x:v>
      </x:c>
      <x:c r="E10" s="14" t="n">
        <x:f>ROUND($B$3*C10/1000*(1+$B$4/100),1)</x:f>
        <x:v>11.3</x:v>
      </x:c>
      <x:c r="F10" s="9" t="n">
        <x:f>ROUND(E10*D10,0)</x:f>
        <x:v>542</x:v>
      </x:c>
    </x:row>
    <x:row r="11">
      <x:c r="A11" s="7" t="inlineStr">
        <x:is>
          <x:t xml:space="preserve">Spice blend</x:t>
        </x:is>
      </x:c>
      <x:c r="B11" s="7" t="inlineStr">
        <x:is>
          <x:t xml:space="preserve">Grocery</x:t>
        </x:is>
      </x:c>
      <x:c r="C11" s="7" t="n">
        <x:v>8</x:v>
      </x:c>
      <x:c r="D11" s="8" t="n">
        <x:v>450</x:v>
      </x:c>
      <x:c r="E11" s="14" t="n">
        <x:f>ROUND($B$3*C11/1000*(1+$B$4/100),1)</x:f>
        <x:v>3</x:v>
      </x:c>
      <x:c r="F11" s="9" t="n">
        <x:f>ROUND(E11*D11,0)</x:f>
        <x:v>1350</x:v>
      </x:c>
    </x:row>
    <x:row r="12">
      <x:c r="A12" s="7" t="inlineStr">
        <x:is>
          <x:t xml:space="preserve">Paneer</x:t>
        </x:is>
      </x:c>
      <x:c r="B12" s="7" t="inlineStr">
        <x:is>
          <x:t xml:space="preserve">Dairy</x:t>
        </x:is>
      </x:c>
      <x:c r="C12" s="7" t="n">
        <x:v>45</x:v>
      </x:c>
      <x:c r="D12" s="8" t="n">
        <x:v>360</x:v>
      </x:c>
      <x:c r="E12" s="14" t="n">
        <x:f>ROUND($B$3*C12/1000*(1+$B$4/100),1)</x:f>
        <x:v>17</x:v>
      </x:c>
      <x:c r="F12" s="9" t="n">
        <x:f>ROUND(E12*D12,0)</x:f>
        <x:v>6120</x:v>
      </x:c>
    </x:row>
    <x:row r="13">
      <x:c r="A13" s="7" t="inlineStr">
        <x:is>
          <x:t xml:space="preserve">Curd</x:t>
        </x:is>
      </x:c>
      <x:c r="B13" s="7" t="inlineStr">
        <x:is>
          <x:t xml:space="preserve">Dairy</x:t>
        </x:is>
      </x:c>
      <x:c r="C13" s="7" t="n">
        <x:v>60</x:v>
      </x:c>
      <x:c r="D13" s="8" t="n">
        <x:v>70</x:v>
      </x:c>
      <x:c r="E13" s="14" t="n">
        <x:f>ROUND($B$3*C13/1000*(1+$B$4/100),1)</x:f>
        <x:v>22.7</x:v>
      </x:c>
      <x:c r="F13" s="9" t="n">
        <x:f>ROUND(E13*D13,0)</x:f>
        <x:v>1589</x:v>
      </x:c>
    </x:row>
    <x:row r="14">
      <x:c r="A14" s="7" t="inlineStr">
        <x:is>
          <x:t xml:space="preserve">Milk</x:t>
        </x:is>
      </x:c>
      <x:c r="B14" s="7" t="inlineStr">
        <x:is>
          <x:t xml:space="preserve">Dairy</x:t>
        </x:is>
      </x:c>
      <x:c r="C14" s="7" t="n">
        <x:v>40</x:v>
      </x:c>
      <x:c r="D14" s="8" t="n">
        <x:v>58</x:v>
      </x:c>
      <x:c r="E14" s="14" t="n">
        <x:f>ROUND($B$3*C14/1000*(1+$B$4/100),1)</x:f>
        <x:v>15.1</x:v>
      </x:c>
      <x:c r="F14" s="9" t="n">
        <x:f>ROUND(E14*D14,0)</x:f>
        <x:v>876</x:v>
      </x:c>
    </x:row>
    <x:row r="15">
      <x:c r="A15" s="7" t="inlineStr">
        <x:is>
          <x:t xml:space="preserve">Ghee</x:t>
        </x:is>
      </x:c>
      <x:c r="B15" s="7" t="inlineStr">
        <x:is>
          <x:t xml:space="preserve">Dairy</x:t>
        </x:is>
      </x:c>
      <x:c r="C15" s="7" t="n">
        <x:v>8</x:v>
      </x:c>
      <x:c r="D15" s="8" t="n">
        <x:v>560</x:v>
      </x:c>
      <x:c r="E15" s="14" t="n">
        <x:f>ROUND($B$3*C15/1000*(1+$B$4/100),1)</x:f>
        <x:v>3</x:v>
      </x:c>
      <x:c r="F15" s="9" t="n">
        <x:f>ROUND(E15*D15,0)</x:f>
        <x:v>1680</x:v>
      </x:c>
    </x:row>
    <x:row r="16">
      <x:c r="A16" s="7" t="inlineStr">
        <x:is>
          <x:t xml:space="preserve">Mixed vegetables</x:t>
        </x:is>
      </x:c>
      <x:c r="B16" s="7" t="inlineStr">
        <x:is>
          <x:t xml:space="preserve">Vegetables</x:t>
        </x:is>
      </x:c>
      <x:c r="C16" s="7" t="n">
        <x:v>160</x:v>
      </x:c>
      <x:c r="D16" s="8" t="n">
        <x:v>55</x:v>
      </x:c>
      <x:c r="E16" s="14" t="n">
        <x:f>ROUND($B$3*C16/1000*(1+$B$4/100),1)</x:f>
        <x:v>60.5</x:v>
      </x:c>
      <x:c r="F16" s="9" t="n">
        <x:f>ROUND(E16*D16,0)</x:f>
        <x:v>3328</x:v>
      </x:c>
    </x:row>
    <x:row r="17">
      <x:c r="A17" s="7" t="inlineStr">
        <x:is>
          <x:t xml:space="preserve">Onion</x:t>
        </x:is>
      </x:c>
      <x:c r="B17" s="7" t="inlineStr">
        <x:is>
          <x:t xml:space="preserve">Vegetables</x:t>
        </x:is>
      </x:c>
      <x:c r="C17" s="7" t="n">
        <x:v>60</x:v>
      </x:c>
      <x:c r="D17" s="8" t="n">
        <x:v>35</x:v>
      </x:c>
      <x:c r="E17" s="14" t="n">
        <x:f>ROUND($B$3*C17/1000*(1+$B$4/100),1)</x:f>
        <x:v>22.7</x:v>
      </x:c>
      <x:c r="F17" s="9" t="n">
        <x:f>ROUND(E17*D17,0)</x:f>
        <x:v>795</x:v>
      </x:c>
    </x:row>
    <x:row r="18">
      <x:c r="A18" s="7" t="inlineStr">
        <x:is>
          <x:t xml:space="preserve">Tomato</x:t>
        </x:is>
      </x:c>
      <x:c r="B18" s="7" t="inlineStr">
        <x:is>
          <x:t xml:space="preserve">Vegetables</x:t>
        </x:is>
      </x:c>
      <x:c r="C18" s="7" t="n">
        <x:v>50</x:v>
      </x:c>
      <x:c r="D18" s="8" t="n">
        <x:v>40</x:v>
      </x:c>
      <x:c r="E18" s="14" t="n">
        <x:f>ROUND($B$3*C18/1000*(1+$B$4/100),1)</x:f>
        <x:v>18.9</x:v>
      </x:c>
      <x:c r="F18" s="9" t="n">
        <x:f>ROUND(E18*D18,0)</x:f>
        <x:v>756</x:v>
      </x:c>
    </x:row>
    <x:row r="19">
      <x:c r="A19" s="7" t="inlineStr">
        <x:is>
          <x:t xml:space="preserve">Salad vegetables</x:t>
        </x:is>
      </x:c>
      <x:c r="B19" s="7" t="inlineStr">
        <x:is>
          <x:t xml:space="preserve">Vegetables</x:t>
        </x:is>
      </x:c>
      <x:c r="C19" s="7" t="n">
        <x:v>50</x:v>
      </x:c>
      <x:c r="D19" s="8" t="n">
        <x:v>45</x:v>
      </x:c>
      <x:c r="E19" s="14" t="n">
        <x:f>ROUND($B$3*C19/1000*(1+$B$4/100),1)</x:f>
        <x:v>18.9</x:v>
      </x:c>
      <x:c r="F19" s="9" t="n">
        <x:f>ROUND(E19*D19,0)</x:f>
        <x:v>850</x:v>
      </x:c>
    </x:row>
    <x:row r="20">
      <x:c r="A20" s="7" t="inlineStr">
        <x:is>
          <x:t xml:space="preserve">Refined oil</x:t>
        </x:is>
      </x:c>
      <x:c r="B20" s="7" t="inlineStr">
        <x:is>
          <x:t xml:space="preserve">Oil and fuel</x:t>
        </x:is>
      </x:c>
      <x:c r="C20" s="7" t="n">
        <x:v>25</x:v>
      </x:c>
      <x:c r="D20" s="8" t="n">
        <x:v>140</x:v>
      </x:c>
      <x:c r="E20" s="14" t="n">
        <x:f>ROUND($B$3*C20/1000*(1+$B$4/100),1)</x:f>
        <x:v>9.5</x:v>
      </x:c>
      <x:c r="F20" s="9" t="n">
        <x:f>ROUND(E20*D20,0)</x:f>
        <x:v>1330</x:v>
      </x:c>
    </x:row>
    <x:row r="22">
      <x:c r="A22" s="5" t="inlineStr">
        <x:is>
          <x:t xml:space="preserve">Category</x:t>
        </x:is>
      </x:c>
      <x:c r="B22" s="5" t="inlineStr">
        <x:is>
          <x:t xml:space="preserve"/>
        </x:is>
      </x:c>
      <x:c r="C22" s="5" t="inlineStr">
        <x:is>
          <x:t xml:space="preserve"/>
        </x:is>
      </x:c>
      <x:c r="D22" s="5" t="inlineStr">
        <x:is>
          <x:t xml:space="preserve"/>
        </x:is>
      </x:c>
      <x:c r="E22" s="5" t="inlineStr">
        <x:is>
          <x:t xml:space="preserve">Kg or L</x:t>
        </x:is>
      </x:c>
      <x:c r="F22" s="5" t="inlineStr">
        <x:is>
          <x:t xml:space="preserve">Cost (Rs)</x:t>
        </x:is>
      </x:c>
    </x:row>
    <x:row r="23">
      <x:c r="A23" t="inlineStr">
        <x:is>
          <x:t xml:space="preserve">Grocery</x:t>
        </x:is>
      </x:c>
      <x:c r="E23" s="14" t="n">
        <x:f>SUMIF($B$7:$B$20,A23,$E$7:$E$20)</x:f>
        <x:v>86.1</x:v>
      </x:c>
      <x:c r="F23" s="9" t="n">
        <x:f>SUMIF($B$7:$B$20,A23,$F$7:$F$20)</x:f>
        <x:v>8384</x:v>
      </x:c>
    </x:row>
    <x:row r="24">
      <x:c r="A24" t="inlineStr">
        <x:is>
          <x:t xml:space="preserve">Dairy</x:t>
        </x:is>
      </x:c>
      <x:c r="E24" s="14" t="n">
        <x:f>SUMIF($B$7:$B$20,A24,$E$7:$E$20)</x:f>
        <x:v>57.800000000000004</x:v>
      </x:c>
      <x:c r="F24" s="9" t="n">
        <x:f>SUMIF($B$7:$B$20,A24,$F$7:$F$20)</x:f>
        <x:v>10265</x:v>
      </x:c>
    </x:row>
    <x:row r="25">
      <x:c r="A25" t="inlineStr">
        <x:is>
          <x:t xml:space="preserve">Vegetables</x:t>
        </x:is>
      </x:c>
      <x:c r="E25" s="14" t="n">
        <x:f>SUMIF($B$7:$B$20,A25,$E$7:$E$20)</x:f>
        <x:v>121</x:v>
      </x:c>
      <x:c r="F25" s="9" t="n">
        <x:f>SUMIF($B$7:$B$20,A25,$F$7:$F$20)</x:f>
        <x:v>5729</x:v>
      </x:c>
    </x:row>
    <x:row r="26">
      <x:c r="A26" t="inlineStr">
        <x:is>
          <x:t xml:space="preserve">Oil and fuel</x:t>
        </x:is>
      </x:c>
      <x:c r="E26" s="14" t="n">
        <x:f>SUMIF($B$7:$B$20,A26,$E$7:$E$20)</x:f>
        <x:v>9.5</x:v>
      </x:c>
      <x:c r="F26" s="9" t="n">
        <x:f>SUMIF($B$7:$B$20,A26,$F$7:$F$20)</x:f>
        <x:v>1330</x:v>
      </x:c>
    </x:row>
    <x:row r="27">
      <x:c r="A27" s="15" t="inlineStr">
        <x:is>
          <x:t xml:space="preserve">Total raw material cost (Rs)</x:t>
        </x:is>
      </x:c>
      <x:c r="F27" s="16" t="n">
        <x:f>SUM(F7:F20)</x:f>
        <x:v>25708</x:v>
      </x:c>
    </x:row>
    <x:row r="28">
      <x:c r="A28" t="inlineStr">
        <x:is>
          <x:t xml:space="preserve">Core cooking items per plate (Rs)</x:t>
        </x:is>
      </x:c>
      <x:c r="F28" s="9" t="n">
        <x:f>ROUND(F27/B3,0)</x:f>
        <x:v>73</x:v>
      </x:c>
    </x:row>
    <x:row r="29">
      <x:c r="A29" t="inlineStr">
        <x:is>
          <x:t xml:space="preserve">Starters, sweets, beverages, ice cream, live counters and packaged items per plate (Rs)</x:t>
        </x:is>
      </x:c>
      <x:c r="F29" s="8" t="n">
        <x:v>300</x:v>
      </x:c>
    </x:row>
    <x:row r="30">
      <x:c r="A30" s="15" t="inlineStr">
        <x:is>
          <x:t xml:space="preserve">Total raw material per plate (Rs)</x:t>
        </x:is>
      </x:c>
      <x:c r="F30" s="16" t="n">
        <x:f>F28+F29</x:f>
        <x:v>373</x:v>
      </x:c>
    </x:row>
    <x:row r="31">
      <x:c r="A31" t="inlineStr">
        <x:is>
          <x:t xml:space="preserve">As a share of the quoted plate rate (%)</x:t>
        </x:is>
      </x:c>
      <x:c r="F31" s="17" t="n">
        <x:f>ROUND(F30/'Quote &amp; Payments'!B5*100,1)</x:f>
        <x:v>32.4</x:v>
      </x:c>
    </x:row>
    <x:row r="33">
      <x:c r="A33" s="3" t="inlineStr">
        <x:is>
          <x:t xml:space="preserve">The sizer covers core cooking items only. Enter the rest per plate in the yellow cell, or add rows above.</x:t>
        </x:is>
      </x:c>
    </x:row>
  </x:sheetData>
  <x:pageMargins left="0.7" right="0.7" top="0.75" bottom="0.75" header="0.3" footer="0.3"/>
</x:worksheet>
</file>

<file path=xl/worksheets/sheet4.xml><?xml version="1.0" encoding="utf-8"?>
<x:worksheet xmlns:x="http://schemas.openxmlformats.org/spreadsheetml/2006/main">
  <x:sheetFormatPr baseColWidth="8" defaultRowHeight="15"/>
  <x:cols>
    <x:col min="1" max="1" width="58" customWidth="1"/>
    <x:col min="2" max="2" width="16" customWidth="1"/>
    <x:col min="3" max="3" width="16" customWidth="1"/>
  </x:cols>
  <x:sheetData>
    <x:row r="1">
      <x:c r="A1" s="1" t="inlineStr">
        <x:is>
          <x:t xml:space="preserve">Quote and payment schedule</x:t>
        </x:is>
      </x:c>
    </x:row>
    <x:row r="2">
      <x:c r="A2" s="3" t="inlineStr">
        <x:is>
          <x:t xml:space="preserve">Catering at ordinary premises: 5% GST (2.5% CGST + 2.5% SGST), no ITC. Guest count changes flow into every line below.</x:t>
        </x:is>
      </x:c>
    </x:row>
    <x:row r="3">
      <x:c r="A3" t="inlineStr">
        <x:is>
          <x:t xml:space="preserve">Event date</x:t>
        </x:is>
      </x:c>
      <x:c r="B3" s="4" t="n">
        <x:v>46340</x:v>
      </x:c>
    </x:row>
    <x:row r="4">
      <x:c r="A4" t="inlineStr">
        <x:is>
          <x:t xml:space="preserve">Billable guests (higher of actual and minimum guarantee)</x:t>
        </x:is>
      </x:c>
      <x:c r="B4" s="8" t="n">
        <x:v>350</x:v>
      </x:c>
    </x:row>
    <x:row r="5">
      <x:c r="A5" t="inlineStr">
        <x:is>
          <x:t xml:space="preserve">Rate per plate (Rs)</x:t>
        </x:is>
      </x:c>
      <x:c r="B5" s="8" t="n">
        <x:v>1150</x:v>
      </x:c>
    </x:row>
    <x:row r="6">
      <x:c r="A6" t="inlineStr">
        <x:is>
          <x:t xml:space="preserve">Live counters (number)</x:t>
        </x:is>
      </x:c>
      <x:c r="B6" s="18" t="n">
        <x:v>2</x:v>
      </x:c>
    </x:row>
    <x:row r="7">
      <x:c r="A7" t="inlineStr">
        <x:is>
          <x:t xml:space="preserve">Rate per live counter (Rs)</x:t>
        </x:is>
      </x:c>
      <x:c r="B7" s="8" t="n">
        <x:v>22000</x:v>
      </x:c>
    </x:row>
    <x:row r="8">
      <x:c r="A8" t="inlineStr">
        <x:is>
          <x:t xml:space="preserve">Service staff and captains (Rs)</x:t>
        </x:is>
      </x:c>
      <x:c r="B8" s="8" t="n">
        <x:v>28000</x:v>
      </x:c>
    </x:row>
    <x:row r="9">
      <x:c r="A9" t="inlineStr">
        <x:is>
          <x:t xml:space="preserve">Transport and setup (Rs)</x:t>
        </x:is>
      </x:c>
      <x:c r="B9" s="8" t="n">
        <x:v>9000</x:v>
      </x:c>
    </x:row>
    <x:row r="10">
      <x:c r="A10" t="inlineStr">
        <x:is>
          <x:t xml:space="preserve">GST rate on catering (%)</x:t>
        </x:is>
      </x:c>
      <x:c r="B10" s="13" t="n">
        <x:v>5</x:v>
      </x:c>
    </x:row>
    <x:row r="11">
      <x:c r="A11" t="inlineStr">
        <x:is>
          <x:t xml:space="preserve">Token share (%)</x:t>
        </x:is>
      </x:c>
      <x:c r="B11" s="18" t="n">
        <x:v>25</x:v>
      </x:c>
    </x:row>
    <x:row r="12">
      <x:c r="A12" t="inlineStr">
        <x:is>
          <x:t xml:space="preserve">Mid payment share (%)</x:t>
        </x:is>
      </x:c>
      <x:c r="B12" s="18" t="n">
        <x:v>50</x:v>
      </x:c>
    </x:row>
    <x:row r="13">
      <x:c r="A13" s="5" t="inlineStr">
        <x:is>
          <x:t xml:space="preserve">Quote</x:t>
        </x:is>
      </x:c>
      <x:c r="B13" s="5" t="inlineStr">
        <x:is>
          <x:t xml:space="preserve">Rs</x:t>
        </x:is>
      </x:c>
    </x:row>
    <x:row r="14">
      <x:c r="A14" s="19" t="inlineStr">
        <x:is>
          <x:t xml:space="preserve">Food (plates x rate)</x:t>
        </x:is>
      </x:c>
      <x:c r="B14" s="9" t="n">
        <x:f>B4*B5</x:f>
        <x:v>402500</x:v>
      </x:c>
    </x:row>
    <x:row r="15">
      <x:c r="A15" s="19" t="inlineStr">
        <x:is>
          <x:t xml:space="preserve">Live counters</x:t>
        </x:is>
      </x:c>
      <x:c r="B15" s="9" t="n">
        <x:f>B6*B7</x:f>
        <x:v>44000</x:v>
      </x:c>
    </x:row>
    <x:row r="16">
      <x:c r="A16" s="19" t="inlineStr">
        <x:is>
          <x:t xml:space="preserve">Service staff and captains</x:t>
        </x:is>
      </x:c>
      <x:c r="B16" s="9" t="n">
        <x:f>B8</x:f>
        <x:v>28000</x:v>
      </x:c>
    </x:row>
    <x:row r="17">
      <x:c r="A17" s="19" t="inlineStr">
        <x:is>
          <x:t xml:space="preserve">Transport and setup</x:t>
        </x:is>
      </x:c>
      <x:c r="B17" s="9" t="n">
        <x:f>B9</x:f>
        <x:v>9000</x:v>
      </x:c>
    </x:row>
    <x:row r="18">
      <x:c r="A18" s="15" t="inlineStr">
        <x:is>
          <x:t xml:space="preserve">Subtotal before GST</x:t>
        </x:is>
      </x:c>
      <x:c r="B18" s="16" t="n">
        <x:f>SUM(B14:B17)</x:f>
        <x:v>483500</x:v>
      </x:c>
    </x:row>
    <x:row r="19">
      <x:c r="A19" s="15" t="inlineStr">
        <x:is>
          <x:t xml:space="preserve">CGST</x:t>
        </x:is>
      </x:c>
      <x:c r="B19" s="20" t="n">
        <x:f>ROUND(B18*B10/200,2)</x:f>
        <x:v>12087.5</x:v>
      </x:c>
    </x:row>
    <x:row r="20">
      <x:c r="A20" s="15" t="inlineStr">
        <x:is>
          <x:t xml:space="preserve">SGST</x:t>
        </x:is>
      </x:c>
      <x:c r="B20" s="20" t="n">
        <x:f>B19</x:f>
        <x:v>12087.5</x:v>
      </x:c>
    </x:row>
    <x:row r="21">
      <x:c r="A21" s="15" t="inlineStr">
        <x:is>
          <x:t xml:space="preserve">Total invoice value</x:t>
        </x:is>
      </x:c>
      <x:c r="B21" s="20" t="n">
        <x:f>B18+B19+B20</x:f>
        <x:v>507675</x:v>
      </x:c>
    </x:row>
    <x:row r="23">
      <x:c r="A23" s="5" t="inlineStr">
        <x:is>
          <x:t xml:space="preserve">Payment</x:t>
        </x:is>
      </x:c>
      <x:c r="B23" s="5" t="inlineStr">
        <x:is>
          <x:t xml:space="preserve">Amount (Rs)</x:t>
        </x:is>
      </x:c>
      <x:c r="C23" s="5" t="inlineStr">
        <x:is>
          <x:t xml:space="preserve">Due date</x:t>
        </x:is>
      </x:c>
    </x:row>
    <x:row r="24">
      <x:c r="A24" t="inlineStr">
        <x:is>
          <x:t xml:space="preserve">1. Token to confirm the date</x:t>
        </x:is>
      </x:c>
      <x:c r="B24" s="9" t="n">
        <x:f>ROUND(B21*B11/100,0)</x:f>
        <x:v>126919</x:v>
      </x:c>
      <x:c r="C24" s="21" t="n">
        <x:f>B3-60</x:f>
        <x:v>46280</x:v>
      </x:c>
    </x:row>
    <x:row r="25">
      <x:c r="A25" t="inlineStr">
        <x:is>
          <x:t xml:space="preserve">2. Mid payment after final menu</x:t>
        </x:is>
      </x:c>
      <x:c r="B25" s="9" t="n">
        <x:f>ROUND(B21*B12/100,0)</x:f>
        <x:v>253838</x:v>
      </x:c>
      <x:c r="C25" s="21" t="n">
        <x:f>B3-14</x:f>
        <x:v>46326</x:v>
      </x:c>
    </x:row>
    <x:row r="26">
      <x:c r="A26" t="inlineStr">
        <x:is>
          <x:t xml:space="preserve">3. Final balance</x:t>
        </x:is>
      </x:c>
      <x:c r="B26" s="9" t="n">
        <x:f>B21-B24-B25</x:f>
        <x:v>126918</x:v>
      </x:c>
      <x:c r="C26" s="21" t="n">
        <x:f>B3-2</x:f>
        <x:v>46338</x:v>
      </x:c>
    </x:row>
    <x:row r="27">
      <x:c r="A27" t="inlineStr">
        <x:is>
          <x:t xml:space="preserve">Check: instalments minus invoice value</x:t>
        </x:is>
      </x:c>
      <x:c r="B27" s="9" t="n">
        <x:f>B24+B25+B26-B21</x:f>
        <x:v>0</x:v>
      </x:c>
    </x:row>
    <x:row r="28">
      <x:c r="A28" t="inlineStr">
        <x:is>
          <x:t xml:space="preserve">Cost per guest, all in (Rs)</x:t>
        </x:is>
      </x:c>
      <x:c r="B28" s="9" t="n">
        <x:f>ROUND(B21/B4,0)</x:f>
        <x:v>1451</x:v>
      </x:c>
    </x:row>
    <x:row r="30">
      <x:c r="A30" s="3" t="inlineStr">
        <x:is>
          <x:t xml:space="preserve">Issue a receipt voucher for each instalment and adjust it on the final tax invoice. Confirm advance GST timing with your CA.</x:t>
        </x:is>
      </x:c>
    </x:row>
  </x:sheetData>
  <x:pageMargins left="0.7" right="0.7" top="0.75" bottom="0.75" header="0.3" footer="0.3"/>
</x:worksheet>
</file>

<file path=xl/worksheets/sheet5.xml><?xml version="1.0" encoding="utf-8"?>
<x:worksheet xmlns:x="http://schemas.openxmlformats.org/spreadsheetml/2006/main">
  <x:sheetFormatPr baseColWidth="8" defaultRowHeight="15"/>
  <x:cols>
    <x:col min="1" max="1" width="34" customWidth="1"/>
    <x:col min="2" max="2" width="44" customWidth="1"/>
    <x:col min="3" max="3" width="12" customWidth="1"/>
    <x:col min="4" max="4" width="10" customWidth="1"/>
    <x:col min="5" max="5" width="10" customWidth="1"/>
    <x:col min="6" max="6" width="12" customWidth="1"/>
  </x:cols>
  <x:sheetData>
    <x:row r="1">
      <x:c r="A1" s="1" t="inlineStr">
        <x:is>
          <x:t xml:space="preserve">Dispatch checklist</x:t>
        </x:is>
      </x:c>
    </x:row>
    <x:row r="2">
      <x:c r="A2" s="3" t="inlineStr">
        <x:is>
          <x:t xml:space="preserve">Quantities scale from the guest count. Mark Packed and Loaded before the vehicle leaves and Returned when it comes back.</x:t>
        </x:is>
      </x:c>
    </x:row>
    <x:row r="3">
      <x:c r="A3" t="inlineStr">
        <x:is>
          <x:t xml:space="preserve">Guests</x:t>
        </x:is>
      </x:c>
      <x:c r="B3" s="7" t="n">
        <x:v>350</x:v>
      </x:c>
    </x:row>
    <x:row r="4">
      <x:c r="A4" t="inlineStr">
        <x:is>
          <x:t xml:space="preserve">Dishes on the buffet</x:t>
        </x:is>
      </x:c>
      <x:c r="B4" s="7" t="n">
        <x:v>12</x:v>
      </x:c>
    </x:row>
    <x:row r="5">
      <x:c r="A5" t="inlineStr">
        <x:is>
          <x:t xml:space="preserve">Buffet lines (one per 250 guests)</x:t>
        </x:is>
      </x:c>
      <x:c r="B5" s="11" t="n">
        <x:f>ROUNDUP(B3/250,0)</x:f>
        <x:v>2</x:v>
      </x:c>
    </x:row>
    <x:row r="7">
      <x:c r="A7" s="5" t="inlineStr">
        <x:is>
          <x:t xml:space="preserve">Item</x:t>
        </x:is>
      </x:c>
      <x:c r="B7" s="5" t="inlineStr">
        <x:is>
          <x:t xml:space="preserve">Planning norm</x:t>
        </x:is>
      </x:c>
      <x:c r="C7" s="5" t="inlineStr">
        <x:is>
          <x:t xml:space="preserve">Quantity</x:t>
        </x:is>
      </x:c>
      <x:c r="D7" s="5" t="inlineStr">
        <x:is>
          <x:t xml:space="preserve">Packed</x:t>
        </x:is>
      </x:c>
      <x:c r="E7" s="5" t="inlineStr">
        <x:is>
          <x:t xml:space="preserve">Loaded</x:t>
        </x:is>
      </x:c>
      <x:c r="F7" s="5" t="inlineStr">
        <x:is>
          <x:t xml:space="preserve">Returned</x:t>
        </x:is>
      </x:c>
    </x:row>
    <x:row r="8">
      <x:c r="A8" t="inlineStr">
        <x:is>
          <x:t xml:space="preserve">Chafing dishes</x:t>
        </x:is>
      </x:c>
      <x:c r="B8" s="22" t="inlineStr">
        <x:is>
          <x:t xml:space="preserve">one per dish per line</x:t>
        </x:is>
      </x:c>
      <x:c r="C8" s="9" t="n">
        <x:f>B4*B5</x:f>
        <x:v>24</x:v>
      </x:c>
      <x:c r="D8" s="7" t="inlineStr">
        <x:is>
          <x:t xml:space="preserve">No</x:t>
        </x:is>
      </x:c>
      <x:c r="E8" s="7" t="inlineStr">
        <x:is>
          <x:t xml:space="preserve">No</x:t>
        </x:is>
      </x:c>
      <x:c r="F8" s="7" t="n"/>
    </x:row>
    <x:row r="9">
      <x:c r="A9" t="inlineStr">
        <x:is>
          <x:t xml:space="preserve">Serving spoons and tongs</x:t>
        </x:is>
      </x:c>
      <x:c r="B9" s="22" t="inlineStr">
        <x:is>
          <x:t xml:space="preserve">two per dish per line</x:t>
        </x:is>
      </x:c>
      <x:c r="C9" s="9" t="n">
        <x:f>B4*B5*2</x:f>
        <x:v>48</x:v>
      </x:c>
      <x:c r="D9" s="7" t="inlineStr">
        <x:is>
          <x:t xml:space="preserve">No</x:t>
        </x:is>
      </x:c>
      <x:c r="E9" s="7" t="inlineStr">
        <x:is>
          <x:t xml:space="preserve">No</x:t>
        </x:is>
      </x:c>
      <x:c r="F9" s="7" t="n"/>
    </x:row>
    <x:row r="10">
      <x:c r="A10" t="inlineStr">
        <x:is>
          <x:t xml:space="preserve">Dinner plates</x:t>
        </x:is>
      </x:c>
      <x:c r="B10" s="22" t="inlineStr">
        <x:is>
          <x:t xml:space="preserve">guests plus 15%</x:t>
        </x:is>
      </x:c>
      <x:c r="C10" s="9" t="n">
        <x:f>ROUNDUP(B3*1.15,0)</x:f>
        <x:v>403</x:v>
      </x:c>
      <x:c r="D10" s="7" t="inlineStr">
        <x:is>
          <x:t xml:space="preserve">No</x:t>
        </x:is>
      </x:c>
      <x:c r="E10" s="7" t="inlineStr">
        <x:is>
          <x:t xml:space="preserve">No</x:t>
        </x:is>
      </x:c>
      <x:c r="F10" s="7" t="n"/>
    </x:row>
    <x:row r="11">
      <x:c r="A11" t="inlineStr">
        <x:is>
          <x:t xml:space="preserve">Water glasses</x:t>
        </x:is>
      </x:c>
      <x:c r="B11" s="22" t="inlineStr">
        <x:is>
          <x:t xml:space="preserve">1.5 per guest</x:t>
        </x:is>
      </x:c>
      <x:c r="C11" s="9" t="n">
        <x:f>ROUNDUP(B3*1.5,0)</x:f>
        <x:v>525</x:v>
      </x:c>
      <x:c r="D11" s="7" t="inlineStr">
        <x:is>
          <x:t xml:space="preserve">No</x:t>
        </x:is>
      </x:c>
      <x:c r="E11" s="7" t="inlineStr">
        <x:is>
          <x:t xml:space="preserve">No</x:t>
        </x:is>
      </x:c>
      <x:c r="F11" s="7" t="n"/>
    </x:row>
    <x:row r="12">
      <x:c r="A12" t="inlineStr">
        <x:is>
          <x:t xml:space="preserve">Napkin packs (50 each)</x:t>
        </x:is>
      </x:c>
      <x:c r="B12" s="22" t="inlineStr">
        <x:is>
          <x:t xml:space="preserve">2 napkins per guest</x:t>
        </x:is>
      </x:c>
      <x:c r="C12" s="9" t="n">
        <x:f>ROUNDUP(B3*2/50,0)</x:f>
        <x:v>14</x:v>
      </x:c>
      <x:c r="D12" s="7" t="inlineStr">
        <x:is>
          <x:t xml:space="preserve">No</x:t>
        </x:is>
      </x:c>
      <x:c r="E12" s="7" t="inlineStr">
        <x:is>
          <x:t xml:space="preserve">No</x:t>
        </x:is>
      </x:c>
      <x:c r="F12" s="7" t="n"/>
    </x:row>
    <x:row r="13">
      <x:c r="A13" t="inlineStr">
        <x:is>
          <x:t xml:space="preserve">Stewards</x:t>
        </x:is>
      </x:c>
      <x:c r="B13" s="22" t="inlineStr">
        <x:is>
          <x:t xml:space="preserve">1 per 28 guests</x:t>
        </x:is>
      </x:c>
      <x:c r="C13" s="9" t="n">
        <x:f>ROUNDUP(B3/28,0)</x:f>
        <x:v>13</x:v>
      </x:c>
      <x:c r="D13" s="7" t="inlineStr">
        <x:is>
          <x:t xml:space="preserve">No</x:t>
        </x:is>
      </x:c>
      <x:c r="E13" s="7" t="inlineStr">
        <x:is>
          <x:t xml:space="preserve">No</x:t>
        </x:is>
      </x:c>
      <x:c r="F13" s="7" t="n"/>
    </x:row>
    <x:row r="14">
      <x:c r="A14" t="inlineStr">
        <x:is>
          <x:t xml:space="preserve">Captains</x:t>
        </x:is>
      </x:c>
      <x:c r="B14" s="22" t="inlineStr">
        <x:is>
          <x:t xml:space="preserve">1 per 10 stewards</x:t>
        </x:is>
      </x:c>
      <x:c r="C14" s="9" t="n">
        <x:f>ROUNDUP(ROUNDUP(B3/28,0)/10,0)</x:f>
        <x:v>2</x:v>
      </x:c>
      <x:c r="D14" s="7" t="inlineStr">
        <x:is>
          <x:t xml:space="preserve">No</x:t>
        </x:is>
      </x:c>
      <x:c r="E14" s="7" t="inlineStr">
        <x:is>
          <x:t xml:space="preserve">No</x:t>
        </x:is>
      </x:c>
      <x:c r="F14" s="7" t="n"/>
    </x:row>
    <x:row r="15">
      <x:c r="A15" t="inlineStr">
        <x:is>
          <x:t xml:space="preserve">Cooking gas cylinders (19 kg)</x:t>
        </x:is>
      </x:c>
      <x:c r="B15" s="22" t="inlineStr">
        <x:is>
          <x:t xml:space="preserve">starting norm 1 per 90 guests; adjust to your menu</x:t>
        </x:is>
      </x:c>
      <x:c r="C15" s="9" t="n">
        <x:f>ROUNDUP(B3/90,0)</x:f>
        <x:v>4</x:v>
      </x:c>
      <x:c r="D15" s="7" t="inlineStr">
        <x:is>
          <x:t xml:space="preserve">No</x:t>
        </x:is>
      </x:c>
      <x:c r="E15" s="7" t="inlineStr">
        <x:is>
          <x:t xml:space="preserve">No</x:t>
        </x:is>
      </x:c>
      <x:c r="F15" s="7" t="n"/>
    </x:row>
    <x:row r="16">
      <x:c r="A16" t="inlineStr">
        <x:is>
          <x:t xml:space="preserve">Water cans (20 L)</x:t>
        </x:is>
      </x:c>
      <x:c r="B16" s="22" t="inlineStr">
        <x:is>
          <x:t xml:space="preserve">1 per 25 guests</x:t>
        </x:is>
      </x:c>
      <x:c r="C16" s="9" t="n">
        <x:f>ROUNDUP(B3/25,0)</x:f>
        <x:v>14</x:v>
      </x:c>
      <x:c r="D16" s="7" t="inlineStr">
        <x:is>
          <x:t xml:space="preserve">No</x:t>
        </x:is>
      </x:c>
      <x:c r="E16" s="7" t="inlineStr">
        <x:is>
          <x:t xml:space="preserve">No</x:t>
        </x:is>
      </x:c>
      <x:c r="F16" s="7" t="n"/>
    </x:row>
    <x:row r="17">
      <x:c r="A17" t="inlineStr">
        <x:is>
          <x:t xml:space="preserve">Wet and dry waste bins</x:t>
        </x:is>
      </x:c>
      <x:c r="B17" s="22" t="inlineStr">
        <x:is>
          <x:t xml:space="preserve">1 pair per line</x:t>
        </x:is>
      </x:c>
      <x:c r="C17" s="9" t="n">
        <x:f>B5*2</x:f>
        <x:v>4</x:v>
      </x:c>
      <x:c r="D17" s="7" t="inlineStr">
        <x:is>
          <x:t xml:space="preserve">No</x:t>
        </x:is>
      </x:c>
      <x:c r="E17" s="7" t="inlineStr">
        <x:is>
          <x:t xml:space="preserve">No</x:t>
        </x:is>
      </x:c>
      <x:c r="F17" s="7" t="n"/>
    </x:row>
    <x:row r="19">
      <x:c r="A19" t="inlineStr">
        <x:is>
          <x:t xml:space="preserve">Items not yet packed</x:t>
        </x:is>
      </x:c>
      <x:c r="C19" s="11" t="n">
        <x:f>COUNTIF(D8:D17,"No")</x:f>
        <x:v>10</x:v>
      </x:c>
    </x:row>
    <x:row r="20">
      <x:c r="A20" t="inlineStr">
        <x:is>
          <x:t xml:space="preserve">Items not yet loaded</x:t>
        </x:is>
      </x:c>
      <x:c r="C20" s="11" t="n">
        <x:f>COUNTIF(E8:E17,"No")</x:f>
        <x:v>10</x:v>
      </x:c>
    </x:row>
    <x:row r="21">
      <x:c r="A21" t="inlineStr">
        <x:is>
          <x:t xml:space="preserve">Returned short or damaged</x:t>
        </x:is>
      </x:c>
      <x:c r="C21" s="11" t="n">
        <x:f>COUNTIF(F8:F17,"Short")+COUNTIF(F8:F17,"Damaged")</x:f>
        <x:v>0</x:v>
      </x:c>
    </x:row>
  </x:sheetData>
  <x:dataValidations count="2">
    <x:dataValidation type="list" allowBlank="1" showDropDown="0" showInputMessage="0" showErrorMessage="0" sqref="D8:E17">
      <x:formula1>"Yes,No"</x:formula1>
    </x:dataValidation>
    <x:dataValidation type="list" allowBlank="1" showDropDown="0" showInputMessage="0" showErrorMessage="0" sqref="F8:F17">
      <x:formula1>"OK,Short,Damaged"</x:formula1>
    </x:dataValidation>
  </x:dataValidations>
  <x:pageMargins left="0.7" right="0.7" top="0.75" bottom="0.75" header="0.3" footer="0.3"/>
</x:worksheet>
</file>