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c3be29596f84772" /></Relationships>
</file>

<file path=xl/workbook.xml><?xml version="1.0" encoding="utf-8"?>
<x:workbook xmlns:x="http://schemas.openxmlformats.org/spreadsheetml/2006/main">
  <x:sheets>
    <x:sheet xmlns:r="http://schemas.openxmlformats.org/officeDocument/2006/relationships" name="Read me" sheetId="1" r:id="R09839545a17845f2"/>
    <x:sheet xmlns:r="http://schemas.openxmlformats.org/officeDocument/2006/relationships" name="Week Board" sheetId="2" r:id="R99267ddee3c544b1"/>
    <x:sheet xmlns:r="http://schemas.openxmlformats.org/officeDocument/2006/relationships" name="Staff Roster" sheetId="3" r:id="R5776c22bcf2b46ea"/>
    <x:sheet xmlns:r="http://schemas.openxmlformats.org/officeDocument/2006/relationships" name="Event P&amp;L" sheetId="4" r:id="Rb80b93b9eb13488f"/>
    <x:sheet xmlns:r="http://schemas.openxmlformats.org/officeDocument/2006/relationships" name="Procurement" sheetId="5" r:id="Rec1c5361aee04aae"/>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164" formatCode="yyyy-mm-dd"/>
    <x:numFmt numFmtId="165" formatCode="dd-mmm-yyyy"/>
    <x:numFmt numFmtId="166" formatCode="dd-mmm-yy"/>
    <x:numFmt numFmtId="167" formatCode="0&quot;%&quot;"/>
    <x:numFmt numFmtId="168" formatCode="0;[Red]-0;0"/>
    <x:numFmt numFmtId="169" formatCode="0.0"/>
    <x:numFmt numFmtId="170" formatCode="#,##0.0"/>
  </x:numFmts>
  <x:fonts count="6">
    <x:font>
      <x:sz val="11"/>
      <x:color theme="1"/>
      <x:name val="Calibri"/>
      <x:family val="2"/>
      <x:scheme val="minor"/>
    </x:font>
    <x:font>
      <x:b/>
      <x:sz val="15"/>
      <x:color rgb="FF1A2B6D"/>
    </x:font>
    <x:font>
      <x:i/>
      <x:color rgb="FF555555"/>
    </x:font>
    <x:font>
      <x:b/>
      <x:color rgb="FFFFFFFF"/>
    </x:font>
    <x:font/>
    <x:font>
      <x:b/>
    </x:font>
  </x:fonts>
  <x:fills count="5">
    <x:fill>
      <x:patternFill patternType="none"/>
    </x:fill>
    <x:fill>
      <x:patternFill patternType="gray125"/>
    </x:fill>
    <x:fill>
      <x:patternFill patternType="solid">
        <x:fgColor rgb="FFFFF2CC"/>
      </x:patternFill>
    </x:fill>
    <x:fill>
      <x:patternFill patternType="solid">
        <x:fgColor rgb="FF1A2B6D"/>
      </x:patternFill>
    </x:fill>
    <x:fill>
      <x:patternFill patternType="solid">
        <x:fgColor rgb="FFF2F2F2"/>
      </x:patternFill>
    </x:fill>
  </x:fills>
  <x:borders count="2">
    <x:border>
      <x:left/>
      <x:right/>
      <x:top/>
      <x:bottom/>
      <x:diagonal/>
    </x:border>
    <x:border>
      <x:left style="thin">
        <x:color rgb="FFBFBFBF"/>
      </x:left>
      <x:right style="thin">
        <x:color rgb="FFBFBFBF"/>
      </x:right>
      <x:top style="thin">
        <x:color rgb="FFBFBFBF"/>
      </x:top>
      <x:bottom style="thin">
        <x:color rgb="FFBFBFBF"/>
      </x:bottom>
    </x:border>
  </x:borders>
  <x:cellStyleXfs count="1">
    <x:xf numFmtId="0" fontId="0" fillId="0" borderId="0"/>
  </x:cellStyleXfs>
  <x:cellXfs count="20">
    <x:xf numFmtId="0" fontId="0" fillId="0" borderId="0" xfId="0"/>
    <x:xf numFmtId="0" fontId="1" fillId="0" borderId="0" xfId="0"/>
    <x:xf numFmtId="0" fontId="0" fillId="0" borderId="0" xfId="0" applyAlignment="1">
      <x:alignment vertical="top" wrapText="1"/>
    </x:xf>
    <x:xf numFmtId="0" fontId="2" fillId="0" borderId="0" xfId="0"/>
    <x:xf numFmtId="165" fontId="0" fillId="2" borderId="1" xfId="0"/>
    <x:xf numFmtId="3" fontId="0" fillId="2" borderId="1" xfId="0"/>
    <x:xf numFmtId="0" fontId="3" fillId="3" borderId="1" xfId="0" applyAlignment="1">
      <x:alignment vertical="center" wrapText="1"/>
    </x:xf>
    <x:xf numFmtId="166" fontId="0" fillId="2" borderId="1" xfId="0"/>
    <x:xf numFmtId="0" fontId="0" fillId="2" borderId="1" xfId="0"/>
    <x:xf numFmtId="0" fontId="0" fillId="4" borderId="1" xfId="0"/>
    <x:xf numFmtId="166" fontId="0" fillId="4" borderId="1" xfId="0"/>
    <x:xf numFmtId="1" fontId="0" fillId="4" borderId="1" xfId="0"/>
    <x:xf numFmtId="3" fontId="0" fillId="4" borderId="1" xfId="0"/>
    <x:xf numFmtId="167" fontId="0" fillId="4" borderId="1" xfId="0"/>
    <x:xf numFmtId="168" fontId="0" fillId="4" borderId="1" xfId="0"/>
    <x:xf numFmtId="0" fontId="4" fillId="0" borderId="0" xfId="0"/>
    <x:xf numFmtId="0" fontId="5" fillId="0" borderId="0" xfId="0"/>
    <x:xf numFmtId="3" fontId="5" fillId="4" borderId="1" xfId="0"/>
    <x:xf numFmtId="169" fontId="0" fillId="4" borderId="1" xfId="0"/>
    <x:xf numFmtId="170" fontId="0" fillId="4" borderId="1"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59f7adc1429142f2" /><Relationship Type="http://schemas.openxmlformats.org/officeDocument/2006/relationships/theme" Target="/xl/theme/theme1.xml" Id="Rbbe6ce4e44274ed4" /><Relationship Type="http://schemas.openxmlformats.org/officeDocument/2006/relationships/sharedStrings" Target="/xl/sharedStrings.xml" Id="R7ae904ee9b274218" /><Relationship Type="http://schemas.openxmlformats.org/officeDocument/2006/relationships/worksheet" Target="/xl/worksheets/sheet1.xml" Id="R09839545a17845f2" /><Relationship Type="http://schemas.openxmlformats.org/officeDocument/2006/relationships/worksheet" Target="/xl/worksheets/sheet2.xml" Id="R99267ddee3c544b1" /><Relationship Type="http://schemas.openxmlformats.org/officeDocument/2006/relationships/worksheet" Target="/xl/worksheets/sheet3.xml" Id="R5776c22bcf2b46ea" /><Relationship Type="http://schemas.openxmlformats.org/officeDocument/2006/relationships/worksheet" Target="/xl/worksheets/sheet4.xml" Id="Rb80b93b9eb13488f" /><Relationship Type="http://schemas.openxmlformats.org/officeDocument/2006/relationships/worksheet" Target="/xl/worksheets/sheet5.xml" Id="Rec1c5361aee04aa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110" customWidth="1"/>
  </x:cols>
  <x:sheetData>
    <x:row r="1">
      <x:c r="A1" s="1" t="inlineStr">
        <x:is>
          <x:t xml:space="preserve">Catering week planner, staff roster and event profit workbook</x:t>
        </x:is>
      </x:c>
    </x:row>
    <x:row r="3">
      <x:c r="A3" s="2" t="inlineStr">
        <x:is>
          <x:t xml:space="preserve">For a caterer running several events a week from one kitchen. Week Board shows guests per day against kitchen capacity. Staff Roster turns guest counts into stewards, captains, cooks and helpers and prices them. Event P&amp;L shows profit for one event and what happens if fewer guests turn up than planned. Procurement merges the indents of several events into one order per supplier.</x:t>
        </x:is>
      </x:c>
    </x:row>
    <x:row r="4">
      <x:c r="A4" s="2" t="inlineStr">
        <x:is>
          <x:t xml:space="preserve">Yellow cells are inputs. Grey cells are formulas. Capacity, staffing norms, wages and prices are samples. Use your own numbers from the last few events.</x:t>
        </x:is>
      </x:c>
    </x:row>
    <x:row r="5">
      <x:c r="A5" s="2" t="str">
        <x:v>Staffing norms: 1 steward per 25 to 30 guests for buffet service and 1 captain per 10 stewards are the planning ratios used in Kaliquid catering guides. Cook and helper ratios are placeholders to replace after you time your own kitchen. Wage rates are per shift and vary by city.</x:v>
      </x:c>
    </x:row>
    <x:row r="6">
      <x:c r="A6" s="2" t="inlineStr">
        <x:is>
          <x:t xml:space="preserve">GST: revenue is shown before GST. Catering at ordinary premises is 5% (2.5% + 2.5%) with no input credit, so GST collected is not your income and GST paid on inputs is not recoverable on that line; hall rent and extras billed separately are 18% (Notification 11/2017-CT(R) as amended, read September 2026).</x:t>
        </x:is>
      </x:c>
    </x:row>
    <x:row r="7">
      <x:c r="A7" s="2" t="inlineStr">
        <x:is>
          <x:t xml:space="preserve">Minimum guarantee: the client pays for the higher of actual attendance and the agreed minimum, which is why the Event P&amp;L compares a planned and a lower-attendance case.</x:t>
        </x:is>
      </x:c>
    </x:row>
    <x:row r="8">
      <x:c r="A8" s="2" t="str">
        <x:v>Published by kaliquid.com. A working aid, not accounting or tax advice.</x:v>
      </x:c>
    </x:row>
  </x:sheetData>
  <x:pageMargins left="0.7" right="0.7" top="0.75" bottom="0.75" header="0.3" footer="0.3"/>
</x:worksheet>
</file>

<file path=xl/worksheets/sheet2.xml><?xml version="1.0" encoding="utf-8"?>
<x:worksheet xmlns:x="http://schemas.openxmlformats.org/spreadsheetml/2006/main">
  <x:sheetFormatPr baseColWidth="8" defaultRowHeight="15"/>
  <x:cols>
    <x:col min="1" max="1" width="30" customWidth="1"/>
    <x:col min="2" max="2" width="26" customWidth="1"/>
    <x:col min="3" max="3" width="20" customWidth="1"/>
    <x:col min="4" max="4" width="10" customWidth="1"/>
    <x:col min="5" max="5" width="18" customWidth="1"/>
    <x:col min="6" max="6" width="44" customWidth="1"/>
    <x:col min="7" max="7" width="14" customWidth="1"/>
  </x:cols>
  <x:sheetData>
    <x:row r="1">
      <x:c r="A1" s="1" t="inlineStr">
        <x:is>
          <x:t xml:space="preserve">Week board</x:t>
        </x:is>
      </x:c>
    </x:row>
    <x:row r="2">
      <x:c r="A2" s="3" t="inlineStr">
        <x:is>
          <x:t xml:space="preserve">List every event of the week. The day summary compares guests with your kitchen capacity.</x:t>
        </x:is>
      </x:c>
    </x:row>
    <x:row r="3">
      <x:c r="A3" t="inlineStr">
        <x:is>
          <x:t xml:space="preserve">Week starts on</x:t>
        </x:is>
      </x:c>
      <x:c r="B3" s="4" t="n">
        <x:v>46349</x:v>
      </x:c>
    </x:row>
    <x:row r="4">
      <x:c r="A4" t="inlineStr">
        <x:is>
          <x:t xml:space="preserve">Kitchen capacity (guests per day)</x:t>
        </x:is>
      </x:c>
      <x:c r="B4" s="5" t="n">
        <x:v>1200</x:v>
      </x:c>
    </x:row>
    <x:row r="6">
      <x:c r="A6" s="6" t="inlineStr">
        <x:is>
          <x:t xml:space="preserve">Date</x:t>
        </x:is>
      </x:c>
      <x:c r="B6" s="6" t="inlineStr">
        <x:is>
          <x:t xml:space="preserve">Event</x:t>
        </x:is>
      </x:c>
      <x:c r="C6" s="6" t="inlineStr">
        <x:is>
          <x:t xml:space="preserve">Client</x:t>
        </x:is>
      </x:c>
      <x:c r="D6" s="6" t="inlineStr">
        <x:is>
          <x:t xml:space="preserve">Guests</x:t>
        </x:is>
      </x:c>
      <x:c r="E6" s="6" t="inlineStr">
        <x:is>
          <x:t xml:space="preserve">Meal</x:t>
        </x:is>
      </x:c>
      <x:c r="F6" s="6" t="inlineStr">
        <x:is>
          <x:t xml:space="preserve">Dispatch time</x:t>
        </x:is>
      </x:c>
      <x:c r="G6" s="6" t="inlineStr">
        <x:is>
          <x:t xml:space="preserve">Area</x:t>
        </x:is>
      </x:c>
    </x:row>
    <x:row r="7">
      <x:c r="A7" s="7" t="n">
        <x:v>46351</x:v>
      </x:c>
      <x:c r="B7" s="8" t="inlineStr">
        <x:is>
          <x:t xml:space="preserve">Satyanarayan puja lunch</x:t>
        </x:is>
      </x:c>
      <x:c r="C7" s="8" t="inlineStr">
        <x:is>
          <x:t xml:space="preserve">Gupta family</x:t>
        </x:is>
      </x:c>
      <x:c r="D7" s="8" t="n">
        <x:v>150</x:v>
      </x:c>
      <x:c r="E7" s="8" t="inlineStr">
        <x:is>
          <x:t xml:space="preserve">Lunch</x:t>
        </x:is>
      </x:c>
      <x:c r="F7" s="8" t="inlineStr">
        <x:is>
          <x:t xml:space="preserve">11:30</x:t>
        </x:is>
      </x:c>
      <x:c r="G7" s="8" t="inlineStr">
        <x:is>
          <x:t xml:space="preserve">Kothrud</x:t>
        </x:is>
      </x:c>
    </x:row>
    <x:row r="8">
      <x:c r="A8" s="7" t="n">
        <x:v>46353</x:v>
      </x:c>
      <x:c r="B8" s="8" t="inlineStr">
        <x:is>
          <x:t xml:space="preserve">Corporate lunch</x:t>
        </x:is>
      </x:c>
      <x:c r="C8" s="8" t="inlineStr">
        <x:is>
          <x:t xml:space="preserve">Vertex Tools</x:t>
        </x:is>
      </x:c>
      <x:c r="D8" s="8" t="n">
        <x:v>180</x:v>
      </x:c>
      <x:c r="E8" s="8" t="inlineStr">
        <x:is>
          <x:t xml:space="preserve">Lunch</x:t>
        </x:is>
      </x:c>
      <x:c r="F8" s="8" t="inlineStr">
        <x:is>
          <x:t xml:space="preserve">12:15</x:t>
        </x:is>
      </x:c>
      <x:c r="G8" s="8" t="inlineStr">
        <x:is>
          <x:t xml:space="preserve">Hinjewadi</x:t>
        </x:is>
      </x:c>
    </x:row>
    <x:row r="9">
      <x:c r="A9" s="7" t="n">
        <x:v>46354</x:v>
      </x:c>
      <x:c r="B9" s="8" t="inlineStr">
        <x:is>
          <x:t xml:space="preserve">Sangeet dinner</x:t>
        </x:is>
      </x:c>
      <x:c r="C9" s="8" t="inlineStr">
        <x:is>
          <x:t xml:space="preserve">Deshpande</x:t>
        </x:is>
      </x:c>
      <x:c r="D9" s="8" t="n">
        <x:v>500</x:v>
      </x:c>
      <x:c r="E9" s="8" t="inlineStr">
        <x:is>
          <x:t xml:space="preserve">Dinner</x:t>
        </x:is>
      </x:c>
      <x:c r="F9" s="8" t="inlineStr">
        <x:is>
          <x:t xml:space="preserve">18:00</x:t>
        </x:is>
      </x:c>
      <x:c r="G9" s="8" t="inlineStr">
        <x:is>
          <x:t xml:space="preserve">Baner</x:t>
        </x:is>
      </x:c>
    </x:row>
    <x:row r="10">
      <x:c r="A10" s="7" t="n">
        <x:v>46354</x:v>
      </x:c>
      <x:c r="B10" s="8" t="inlineStr">
        <x:is>
          <x:t xml:space="preserve">Wedding lunch</x:t>
        </x:is>
      </x:c>
      <x:c r="C10" s="8" t="inlineStr">
        <x:is>
          <x:t xml:space="preserve">Joshi</x:t>
        </x:is>
      </x:c>
      <x:c r="D10" s="8" t="n">
        <x:v>650</x:v>
      </x:c>
      <x:c r="E10" s="8" t="inlineStr">
        <x:is>
          <x:t xml:space="preserve">Lunch</x:t>
        </x:is>
      </x:c>
      <x:c r="F10" s="8" t="inlineStr">
        <x:is>
          <x:t xml:space="preserve">10:30</x:t>
        </x:is>
      </x:c>
      <x:c r="G10" s="8" t="inlineStr">
        <x:is>
          <x:t xml:space="preserve">Camp</x:t>
        </x:is>
      </x:c>
    </x:row>
    <x:row r="11">
      <x:c r="A11" s="7" t="n">
        <x:v>46354</x:v>
      </x:c>
      <x:c r="B11" s="8" t="inlineStr">
        <x:is>
          <x:t xml:space="preserve">Housewarming lunch</x:t>
        </x:is>
      </x:c>
      <x:c r="C11" s="8" t="inlineStr">
        <x:is>
          <x:t xml:space="preserve">Rao</x:t>
        </x:is>
      </x:c>
      <x:c r="D11" s="8" t="n">
        <x:v>120</x:v>
      </x:c>
      <x:c r="E11" s="8" t="inlineStr">
        <x:is>
          <x:t xml:space="preserve">Lunch</x:t>
        </x:is>
      </x:c>
      <x:c r="F11" s="8" t="inlineStr">
        <x:is>
          <x:t xml:space="preserve">11:00</x:t>
        </x:is>
      </x:c>
      <x:c r="G11" s="8" t="inlineStr">
        <x:is>
          <x:t xml:space="preserve">Aundh</x:t>
        </x:is>
      </x:c>
    </x:row>
    <x:row r="12">
      <x:c r="A12" s="7" t="n">
        <x:v>46355</x:v>
      </x:c>
      <x:c r="B12" s="8" t="inlineStr">
        <x:is>
          <x:t xml:space="preserve">Reception dinner</x:t>
        </x:is>
      </x:c>
      <x:c r="C12" s="8" t="inlineStr">
        <x:is>
          <x:t xml:space="preserve">Kulkarni</x:t>
        </x:is>
      </x:c>
      <x:c r="D12" s="8" t="n">
        <x:v>700</x:v>
      </x:c>
      <x:c r="E12" s="8" t="inlineStr">
        <x:is>
          <x:t xml:space="preserve">Dinner</x:t>
        </x:is>
      </x:c>
      <x:c r="F12" s="8" t="inlineStr">
        <x:is>
          <x:t xml:space="preserve">17:30</x:t>
        </x:is>
      </x:c>
      <x:c r="G12" s="8" t="inlineStr">
        <x:is>
          <x:t xml:space="preserve">Wakad</x:t>
        </x:is>
      </x:c>
    </x:row>
    <x:row r="13">
      <x:c r="A13" s="7" t="n">
        <x:v>46355</x:v>
      </x:c>
      <x:c r="B13" s="8" t="inlineStr">
        <x:is>
          <x:t xml:space="preserve">Kitty party</x:t>
        </x:is>
      </x:c>
      <x:c r="C13" s="8" t="inlineStr">
        <x:is>
          <x:t xml:space="preserve">Ladies club</x:t>
        </x:is>
      </x:c>
      <x:c r="D13" s="8" t="n">
        <x:v>60</x:v>
      </x:c>
      <x:c r="E13" s="8" t="inlineStr">
        <x:is>
          <x:t xml:space="preserve">Lunch</x:t>
        </x:is>
      </x:c>
      <x:c r="F13" s="8" t="inlineStr">
        <x:is>
          <x:t xml:space="preserve">12:00</x:t>
        </x:is>
      </x:c>
      <x:c r="G13" s="8" t="inlineStr">
        <x:is>
          <x:t xml:space="preserve">Pashan</x:t>
        </x:is>
      </x:c>
    </x:row>
    <x:row r="14">
      <x:c r="A14" s="8" t="n"/>
      <x:c r="B14" s="8" t="n"/>
      <x:c r="C14" s="8" t="n"/>
      <x:c r="D14" s="8" t="n"/>
      <x:c r="E14" s="8" t="n"/>
      <x:c r="F14" s="8" t="n"/>
      <x:c r="G14" s="8" t="n"/>
    </x:row>
    <x:row r="15">
      <x:c r="A15" s="8" t="n"/>
      <x:c r="B15" s="8" t="n"/>
      <x:c r="C15" s="8" t="n"/>
      <x:c r="D15" s="8" t="n"/>
      <x:c r="E15" s="8" t="n"/>
      <x:c r="F15" s="8" t="n"/>
      <x:c r="G15" s="8" t="n"/>
    </x:row>
    <x:row r="16">
      <x:c r="A16" s="8" t="n"/>
      <x:c r="B16" s="8" t="n"/>
      <x:c r="C16" s="8" t="n"/>
      <x:c r="D16" s="8" t="n"/>
      <x:c r="E16" s="8" t="n"/>
      <x:c r="F16" s="8" t="n"/>
      <x:c r="G16" s="8" t="n"/>
    </x:row>
    <x:row r="17">
      <x:c r="A17" s="8" t="n"/>
      <x:c r="B17" s="8" t="n"/>
      <x:c r="C17" s="8" t="n"/>
      <x:c r="D17" s="8" t="n"/>
      <x:c r="E17" s="8" t="n"/>
      <x:c r="F17" s="8" t="n"/>
      <x:c r="G17" s="8" t="n"/>
    </x:row>
    <x:row r="18">
      <x:c r="A18" s="8" t="n"/>
      <x:c r="B18" s="8" t="n"/>
      <x:c r="C18" s="8" t="n"/>
      <x:c r="D18" s="8" t="n"/>
      <x:c r="E18" s="8" t="n"/>
      <x:c r="F18" s="8" t="n"/>
      <x:c r="G18" s="8" t="n"/>
    </x:row>
    <x:row r="19">
      <x:c r="A19" s="8" t="n"/>
      <x:c r="B19" s="8" t="n"/>
      <x:c r="C19" s="8" t="n"/>
      <x:c r="D19" s="8" t="n"/>
      <x:c r="E19" s="8" t="n"/>
      <x:c r="F19" s="8" t="n"/>
      <x:c r="G19" s="8" t="n"/>
    </x:row>
    <x:row r="20">
      <x:c r="A20" s="8" t="n"/>
      <x:c r="B20" s="8" t="n"/>
      <x:c r="C20" s="8" t="n"/>
      <x:c r="D20" s="8" t="n"/>
      <x:c r="E20" s="8" t="n"/>
      <x:c r="F20" s="8" t="n"/>
      <x:c r="G20" s="8" t="n"/>
    </x:row>
    <x:row r="22">
      <x:c r="A22" s="6" t="inlineStr">
        <x:is>
          <x:t xml:space="preserve">Day</x:t>
        </x:is>
      </x:c>
      <x:c r="B22" s="6" t="inlineStr">
        <x:is>
          <x:t xml:space="preserve">Date</x:t>
        </x:is>
      </x:c>
      <x:c r="C22" s="6" t="inlineStr">
        <x:is>
          <x:t xml:space="preserve">Events</x:t>
        </x:is>
      </x:c>
      <x:c r="D22" s="6" t="inlineStr">
        <x:is>
          <x:t xml:space="preserve">Guests</x:t>
        </x:is>
      </x:c>
      <x:c r="E22" s="6" t="inlineStr">
        <x:is>
          <x:t xml:space="preserve">Capacity used (%)</x:t>
        </x:is>
      </x:c>
      <x:c r="F22" s="6" t="inlineStr">
        <x:is>
          <x:t xml:space="preserve">Check</x:t>
        </x:is>
      </x:c>
    </x:row>
    <x:row r="23">
      <x:c r="A23" s="9" t="str">
        <x:f>TEXT(B23,"ddd")</x:f>
        <x:v>Mon</x:v>
      </x:c>
      <x:c r="B23" s="10" t="n">
        <x:f>$B$3+0</x:f>
        <x:v>46349</x:v>
      </x:c>
      <x:c r="C23" s="11" t="n">
        <x:f>COUNTIF($A$7:$A$20,B23)</x:f>
        <x:v>0</x:v>
      </x:c>
      <x:c r="D23" s="12" t="n">
        <x:f>SUMIF($A$7:$A$20,B23,$D$7:$D$20)</x:f>
        <x:v>0</x:v>
      </x:c>
      <x:c r="E23" s="13" t="n">
        <x:f>ROUND(D23/$B$4*100,0)</x:f>
        <x:v>0</x:v>
      </x:c>
      <x:c r="F23" s="9" t="str">
        <x:f>IF(D23=0,"Free",IF(D23&gt;$B$4,"Over capacity: add a kitchen or turn one away",IF(D23&gt;$B$4*0.85,"Tight: prep timeline needed","OK")))</x:f>
        <x:v>Free</x:v>
      </x:c>
    </x:row>
    <x:row r="24">
      <x:c r="A24" s="9" t="str">
        <x:f>TEXT(B24,"ddd")</x:f>
        <x:v>Tue</x:v>
      </x:c>
      <x:c r="B24" s="10" t="n">
        <x:f>$B$3+1</x:f>
        <x:v>46350</x:v>
      </x:c>
      <x:c r="C24" s="11" t="n">
        <x:f>COUNTIF($A$7:$A$20,B24)</x:f>
        <x:v>0</x:v>
      </x:c>
      <x:c r="D24" s="12" t="n">
        <x:f>SUMIF($A$7:$A$20,B24,$D$7:$D$20)</x:f>
        <x:v>0</x:v>
      </x:c>
      <x:c r="E24" s="13" t="n">
        <x:f>ROUND(D24/$B$4*100,0)</x:f>
        <x:v>0</x:v>
      </x:c>
      <x:c r="F24" s="9" t="str">
        <x:f>IF(D24=0,"Free",IF(D24&gt;$B$4,"Over capacity: add a kitchen or turn one away",IF(D24&gt;$B$4*0.85,"Tight: prep timeline needed","OK")))</x:f>
        <x:v>Free</x:v>
      </x:c>
    </x:row>
    <x:row r="25">
      <x:c r="A25" s="9" t="str">
        <x:f>TEXT(B25,"ddd")</x:f>
        <x:v>Wed</x:v>
      </x:c>
      <x:c r="B25" s="10" t="n">
        <x:f>$B$3+2</x:f>
        <x:v>46351</x:v>
      </x:c>
      <x:c r="C25" s="11" t="n">
        <x:f>COUNTIF($A$7:$A$20,B25)</x:f>
        <x:v>1</x:v>
      </x:c>
      <x:c r="D25" s="12" t="n">
        <x:f>SUMIF($A$7:$A$20,B25,$D$7:$D$20)</x:f>
        <x:v>150</x:v>
      </x:c>
      <x:c r="E25" s="13" t="n">
        <x:f>ROUND(D25/$B$4*100,0)</x:f>
        <x:v>13</x:v>
      </x:c>
      <x:c r="F25" s="9" t="str">
        <x:f>IF(D25=0,"Free",IF(D25&gt;$B$4,"Over capacity: add a kitchen or turn one away",IF(D25&gt;$B$4*0.85,"Tight: prep timeline needed","OK")))</x:f>
        <x:v>OK</x:v>
      </x:c>
    </x:row>
    <x:row r="26">
      <x:c r="A26" s="9" t="str">
        <x:f>TEXT(B26,"ddd")</x:f>
        <x:v>Thu</x:v>
      </x:c>
      <x:c r="B26" s="10" t="n">
        <x:f>$B$3+3</x:f>
        <x:v>46352</x:v>
      </x:c>
      <x:c r="C26" s="11" t="n">
        <x:f>COUNTIF($A$7:$A$20,B26)</x:f>
        <x:v>0</x:v>
      </x:c>
      <x:c r="D26" s="12" t="n">
        <x:f>SUMIF($A$7:$A$20,B26,$D$7:$D$20)</x:f>
        <x:v>0</x:v>
      </x:c>
      <x:c r="E26" s="13" t="n">
        <x:f>ROUND(D26/$B$4*100,0)</x:f>
        <x:v>0</x:v>
      </x:c>
      <x:c r="F26" s="9" t="str">
        <x:f>IF(D26=0,"Free",IF(D26&gt;$B$4,"Over capacity: add a kitchen or turn one away",IF(D26&gt;$B$4*0.85,"Tight: prep timeline needed","OK")))</x:f>
        <x:v>Free</x:v>
      </x:c>
    </x:row>
    <x:row r="27">
      <x:c r="A27" s="9" t="str">
        <x:f>TEXT(B27,"ddd")</x:f>
        <x:v>Fri</x:v>
      </x:c>
      <x:c r="B27" s="10" t="n">
        <x:f>$B$3+4</x:f>
        <x:v>46353</x:v>
      </x:c>
      <x:c r="C27" s="11" t="n">
        <x:f>COUNTIF($A$7:$A$20,B27)</x:f>
        <x:v>1</x:v>
      </x:c>
      <x:c r="D27" s="12" t="n">
        <x:f>SUMIF($A$7:$A$20,B27,$D$7:$D$20)</x:f>
        <x:v>180</x:v>
      </x:c>
      <x:c r="E27" s="13" t="n">
        <x:f>ROUND(D27/$B$4*100,0)</x:f>
        <x:v>15</x:v>
      </x:c>
      <x:c r="F27" s="9" t="str">
        <x:f>IF(D27=0,"Free",IF(D27&gt;$B$4,"Over capacity: add a kitchen or turn one away",IF(D27&gt;$B$4*0.85,"Tight: prep timeline needed","OK")))</x:f>
        <x:v>OK</x:v>
      </x:c>
    </x:row>
    <x:row r="28">
      <x:c r="A28" s="9" t="str">
        <x:f>TEXT(B28,"ddd")</x:f>
        <x:v>Sat</x:v>
      </x:c>
      <x:c r="B28" s="10" t="n">
        <x:f>$B$3+5</x:f>
        <x:v>46354</x:v>
      </x:c>
      <x:c r="C28" s="11" t="n">
        <x:f>COUNTIF($A$7:$A$20,B28)</x:f>
        <x:v>3</x:v>
      </x:c>
      <x:c r="D28" s="12" t="n">
        <x:f>SUMIF($A$7:$A$20,B28,$D$7:$D$20)</x:f>
        <x:v>1270</x:v>
      </x:c>
      <x:c r="E28" s="13" t="n">
        <x:f>ROUND(D28/$B$4*100,0)</x:f>
        <x:v>106</x:v>
      </x:c>
      <x:c r="F28" s="9" t="str">
        <x:f>IF(D28=0,"Free",IF(D28&gt;$B$4,"Over capacity: add a kitchen or turn one away",IF(D28&gt;$B$4*0.85,"Tight: prep timeline needed","OK")))</x:f>
        <x:v>Over capacity: add a kitchen or turn one away</x:v>
      </x:c>
    </x:row>
    <x:row r="29">
      <x:c r="A29" s="9" t="str">
        <x:f>TEXT(B29,"ddd")</x:f>
        <x:v>Sun</x:v>
      </x:c>
      <x:c r="B29" s="10" t="n">
        <x:f>$B$3+6</x:f>
        <x:v>46355</x:v>
      </x:c>
      <x:c r="C29" s="11" t="n">
        <x:f>COUNTIF($A$7:$A$20,B29)</x:f>
        <x:v>2</x:v>
      </x:c>
      <x:c r="D29" s="12" t="n">
        <x:f>SUMIF($A$7:$A$20,B29,$D$7:$D$20)</x:f>
        <x:v>760</x:v>
      </x:c>
      <x:c r="E29" s="13" t="n">
        <x:f>ROUND(D29/$B$4*100,0)</x:f>
        <x:v>63</x:v>
      </x:c>
      <x:c r="F29" s="9" t="str">
        <x:f>IF(D29=0,"Free",IF(D29&gt;$B$4,"Over capacity: add a kitchen or turn one away",IF(D29&gt;$B$4*0.85,"Tight: prep timeline needed","OK")))</x:f>
        <x:v>OK</x:v>
      </x:c>
    </x:row>
    <x:row r="31">
      <x:c r="A31" t="inlineStr">
        <x:is>
          <x:t xml:space="preserve">Guests this week</x:t>
        </x:is>
      </x:c>
      <x:c r="D31" s="12" t="n">
        <x:f>SUM(D23:D29)</x:f>
        <x:v>2360</x:v>
      </x:c>
    </x:row>
    <x:row r="32">
      <x:c r="A32" t="inlineStr">
        <x:is>
          <x:t xml:space="preserve">Days over capacity</x:t>
        </x:is>
      </x:c>
      <x:c r="D32" s="11" t="n">
        <x:f>COUNTIF(F23:F29,"Over*")</x:f>
        <x:v>0</x:v>
      </x:c>
    </x:row>
  </x:sheetData>
  <x:dataValidations count="1">
    <x:dataValidation type="list" allowBlank="1" showDropDown="0" showInputMessage="0" showErrorMessage="0" sqref="E7:E20">
      <x:formula1>"Breakfast,Lunch,Snacks,Dinner"</x:formula1>
    </x:dataValidation>
  </x:dataValidations>
  <x:pageMargins left="0.7" right="0.7" top="0.75" bottom="0.75" header="0.3" footer="0.3"/>
</x:worksheet>
</file>

<file path=xl/worksheets/sheet3.xml><?xml version="1.0" encoding="utf-8"?>
<x:worksheet xmlns:x="http://schemas.openxmlformats.org/spreadsheetml/2006/main">
  <x:sheetFormatPr baseColWidth="8" defaultRowHeight="15"/>
  <x:cols>
    <x:col min="1" max="1" width="30" customWidth="1"/>
    <x:col min="2" max="2" width="26" customWidth="1"/>
    <x:col min="3" max="3" width="10" customWidth="1"/>
    <x:col min="4" max="4" width="10" customWidth="1"/>
    <x:col min="5" max="5" width="10" customWidth="1"/>
    <x:col min="6" max="6" width="10" customWidth="1"/>
    <x:col min="7" max="7" width="10" customWidth="1"/>
    <x:col min="8" max="8" width="12" customWidth="1"/>
    <x:col min="9" max="9" width="16" customWidth="1"/>
  </x:cols>
  <x:sheetData>
    <x:row r="1">
      <x:c r="A1" s="1" t="inlineStr">
        <x:is>
          <x:t xml:space="preserve">Staff roster</x:t>
        </x:is>
      </x:c>
    </x:row>
    <x:row r="2">
      <x:c r="A2" s="3" t="inlineStr">
        <x:is>
          <x:t xml:space="preserve">Staff per event come from the Week Board. Change norms and wages in the yellow cells.</x:t>
        </x:is>
      </x:c>
    </x:row>
    <x:row r="3">
      <x:c r="A3" t="inlineStr">
        <x:is>
          <x:t xml:space="preserve">Guests per steward</x:t>
        </x:is>
      </x:c>
      <x:c r="B3" s="8" t="n">
        <x:v>28</x:v>
      </x:c>
      <x:c r="D3" t="inlineStr">
        <x:is>
          <x:t xml:space="preserve">Wage per steward per shift (Rs)</x:t>
        </x:is>
      </x:c>
      <x:c r="E3" s="5" t="n">
        <x:v>800</x:v>
      </x:c>
    </x:row>
    <x:row r="4">
      <x:c r="A4" t="inlineStr">
        <x:is>
          <x:t xml:space="preserve">Stewards per captain</x:t>
        </x:is>
      </x:c>
      <x:c r="B4" s="8" t="n">
        <x:v>10</x:v>
      </x:c>
      <x:c r="D4" t="inlineStr">
        <x:is>
          <x:t xml:space="preserve">Wage per captain per shift (Rs)</x:t>
        </x:is>
      </x:c>
      <x:c r="E4" s="5" t="n">
        <x:v>1200</x:v>
      </x:c>
    </x:row>
    <x:row r="5">
      <x:c r="A5" t="inlineStr">
        <x:is>
          <x:t xml:space="preserve">Guests per cook (main kitchen)</x:t>
        </x:is>
      </x:c>
      <x:c r="B5" s="8" t="n">
        <x:v>60</x:v>
      </x:c>
      <x:c r="D5" t="inlineStr">
        <x:is>
          <x:t xml:space="preserve">Wage per cook per shift (Rs)</x:t>
        </x:is>
      </x:c>
      <x:c r="E5" s="5" t="n">
        <x:v>1600</x:v>
      </x:c>
    </x:row>
    <x:row r="6">
      <x:c r="A6" t="inlineStr">
        <x:is>
          <x:t xml:space="preserve">Guests per helper</x:t>
        </x:is>
      </x:c>
      <x:c r="B6" s="8" t="n">
        <x:v>35</x:v>
      </x:c>
      <x:c r="D6" t="inlineStr">
        <x:is>
          <x:t xml:space="preserve">Wage per helper per shift (Rs)</x:t>
        </x:is>
      </x:c>
      <x:c r="E6" s="5" t="n">
        <x:v>700</x:v>
      </x:c>
    </x:row>
    <x:row r="8">
      <x:c r="A8" t="inlineStr">
        <x:is>
          <x:t xml:space="preserve">Staff on your books for the busiest day</x:t>
        </x:is>
      </x:c>
      <x:c r="B8" s="8" t="n">
        <x:v>60</x:v>
      </x:c>
    </x:row>
    <x:row r="10">
      <x:c r="A10" s="6" t="inlineStr">
        <x:is>
          <x:t xml:space="preserve">Date</x:t>
        </x:is>
      </x:c>
      <x:c r="B10" s="6" t="inlineStr">
        <x:is>
          <x:t xml:space="preserve">Event</x:t>
        </x:is>
      </x:c>
      <x:c r="C10" s="6" t="inlineStr">
        <x:is>
          <x:t xml:space="preserve">Guests</x:t>
        </x:is>
      </x:c>
      <x:c r="D10" s="6" t="inlineStr">
        <x:is>
          <x:t xml:space="preserve">Stewards</x:t>
        </x:is>
      </x:c>
      <x:c r="E10" s="6" t="inlineStr">
        <x:is>
          <x:t xml:space="preserve">Captains</x:t>
        </x:is>
      </x:c>
      <x:c r="F10" s="6" t="inlineStr">
        <x:is>
          <x:t xml:space="preserve">Cooks</x:t>
        </x:is>
      </x:c>
      <x:c r="G10" s="6" t="inlineStr">
        <x:is>
          <x:t xml:space="preserve">Helpers</x:t>
        </x:is>
      </x:c>
      <x:c r="H10" s="6" t="inlineStr">
        <x:is>
          <x:t xml:space="preserve">Total staff</x:t>
        </x:is>
      </x:c>
      <x:c r="I10" s="6" t="inlineStr">
        <x:is>
          <x:t xml:space="preserve">Staff cost (Rs)</x:t>
        </x:is>
      </x:c>
    </x:row>
    <x:row r="11">
      <x:c r="A11" s="10" t="n">
        <x:f>IF('Week Board'!A7="","",'Week Board'!A7)</x:f>
        <x:v>46351</x:v>
      </x:c>
      <x:c r="B11" s="9" t="str">
        <x:f>IF('Week Board'!B7="","",'Week Board'!B7)</x:f>
        <x:v>Satyanarayan puja lunch</x:v>
      </x:c>
      <x:c r="C11" s="12" t="n">
        <x:f>IF('Week Board'!D7="",0,'Week Board'!D7)</x:f>
        <x:v>150</x:v>
      </x:c>
      <x:c r="D11" s="11" t="n">
        <x:f>IF(C11=0,0,ROUNDUP(C11/$B$3,0))</x:f>
        <x:v>6</x:v>
      </x:c>
      <x:c r="E11" s="11" t="n">
        <x:f>IF(C11=0,0,ROUNDUP(D11/$B$4,0))</x:f>
        <x:v>1</x:v>
      </x:c>
      <x:c r="F11" s="11" t="n">
        <x:f>IF(C11=0,0,ROUNDUP(C11/$B$5,0))</x:f>
        <x:v>3</x:v>
      </x:c>
      <x:c r="G11" s="11" t="n">
        <x:f>IF(C11=0,0,ROUNDUP(C11/$B$6,0))</x:f>
        <x:v>5</x:v>
      </x:c>
      <x:c r="H11" s="11" t="n">
        <x:f>SUM(D11:G11)</x:f>
        <x:v>15</x:v>
      </x:c>
      <x:c r="I11" s="12" t="n">
        <x:f>D11*$E$3+E11*$E$4+F11*$E$5+G11*$E$6</x:f>
        <x:v>14300</x:v>
      </x:c>
    </x:row>
    <x:row r="12">
      <x:c r="A12" s="10" t="n">
        <x:f>IF('Week Board'!A8="","",'Week Board'!A8)</x:f>
        <x:v>46353</x:v>
      </x:c>
      <x:c r="B12" s="9" t="str">
        <x:f>IF('Week Board'!B8="","",'Week Board'!B8)</x:f>
        <x:v>Corporate lunch</x:v>
      </x:c>
      <x:c r="C12" s="12" t="n">
        <x:f>IF('Week Board'!D8="",0,'Week Board'!D8)</x:f>
        <x:v>180</x:v>
      </x:c>
      <x:c r="D12" s="11" t="n">
        <x:f>IF(C12=0,0,ROUNDUP(C12/$B$3,0))</x:f>
        <x:v>7</x:v>
      </x:c>
      <x:c r="E12" s="11" t="n">
        <x:f>IF(C12=0,0,ROUNDUP(D12/$B$4,0))</x:f>
        <x:v>1</x:v>
      </x:c>
      <x:c r="F12" s="11" t="n">
        <x:f>IF(C12=0,0,ROUNDUP(C12/$B$5,0))</x:f>
        <x:v>3</x:v>
      </x:c>
      <x:c r="G12" s="11" t="n">
        <x:f>IF(C12=0,0,ROUNDUP(C12/$B$6,0))</x:f>
        <x:v>6</x:v>
      </x:c>
      <x:c r="H12" s="11" t="n">
        <x:f>SUM(D12:G12)</x:f>
        <x:v>17</x:v>
      </x:c>
      <x:c r="I12" s="12" t="n">
        <x:f>D12*$E$3+E12*$E$4+F12*$E$5+G12*$E$6</x:f>
        <x:v>15800</x:v>
      </x:c>
    </x:row>
    <x:row r="13">
      <x:c r="A13" s="10" t="n">
        <x:f>IF('Week Board'!A9="","",'Week Board'!A9)</x:f>
        <x:v>46354</x:v>
      </x:c>
      <x:c r="B13" s="9" t="str">
        <x:f>IF('Week Board'!B9="","",'Week Board'!B9)</x:f>
        <x:v>Sangeet dinner</x:v>
      </x:c>
      <x:c r="C13" s="12" t="n">
        <x:f>IF('Week Board'!D9="",0,'Week Board'!D9)</x:f>
        <x:v>500</x:v>
      </x:c>
      <x:c r="D13" s="11" t="n">
        <x:f>IF(C13=0,0,ROUNDUP(C13/$B$3,0))</x:f>
        <x:v>18</x:v>
      </x:c>
      <x:c r="E13" s="11" t="n">
        <x:f>IF(C13=0,0,ROUNDUP(D13/$B$4,0))</x:f>
        <x:v>2</x:v>
      </x:c>
      <x:c r="F13" s="11" t="n">
        <x:f>IF(C13=0,0,ROUNDUP(C13/$B$5,0))</x:f>
        <x:v>9</x:v>
      </x:c>
      <x:c r="G13" s="11" t="n">
        <x:f>IF(C13=0,0,ROUNDUP(C13/$B$6,0))</x:f>
        <x:v>15</x:v>
      </x:c>
      <x:c r="H13" s="11" t="n">
        <x:f>SUM(D13:G13)</x:f>
        <x:v>44</x:v>
      </x:c>
      <x:c r="I13" s="12" t="n">
        <x:f>D13*$E$3+E13*$E$4+F13*$E$5+G13*$E$6</x:f>
        <x:v>41700</x:v>
      </x:c>
    </x:row>
    <x:row r="14">
      <x:c r="A14" s="10" t="n">
        <x:f>IF('Week Board'!A10="","",'Week Board'!A10)</x:f>
        <x:v>46354</x:v>
      </x:c>
      <x:c r="B14" s="9" t="str">
        <x:f>IF('Week Board'!B10="","",'Week Board'!B10)</x:f>
        <x:v>Wedding lunch</x:v>
      </x:c>
      <x:c r="C14" s="12" t="n">
        <x:f>IF('Week Board'!D10="",0,'Week Board'!D10)</x:f>
        <x:v>650</x:v>
      </x:c>
      <x:c r="D14" s="11" t="n">
        <x:f>IF(C14=0,0,ROUNDUP(C14/$B$3,0))</x:f>
        <x:v>24</x:v>
      </x:c>
      <x:c r="E14" s="11" t="n">
        <x:f>IF(C14=0,0,ROUNDUP(D14/$B$4,0))</x:f>
        <x:v>3</x:v>
      </x:c>
      <x:c r="F14" s="11" t="n">
        <x:f>IF(C14=0,0,ROUNDUP(C14/$B$5,0))</x:f>
        <x:v>11</x:v>
      </x:c>
      <x:c r="G14" s="11" t="n">
        <x:f>IF(C14=0,0,ROUNDUP(C14/$B$6,0))</x:f>
        <x:v>19</x:v>
      </x:c>
      <x:c r="H14" s="11" t="n">
        <x:f>SUM(D14:G14)</x:f>
        <x:v>57</x:v>
      </x:c>
      <x:c r="I14" s="12" t="n">
        <x:f>D14*$E$3+E14*$E$4+F14*$E$5+G14*$E$6</x:f>
        <x:v>53700</x:v>
      </x:c>
    </x:row>
    <x:row r="15">
      <x:c r="A15" s="10" t="n">
        <x:f>IF('Week Board'!A11="","",'Week Board'!A11)</x:f>
        <x:v>46354</x:v>
      </x:c>
      <x:c r="B15" s="9" t="str">
        <x:f>IF('Week Board'!B11="","",'Week Board'!B11)</x:f>
        <x:v>Housewarming lunch</x:v>
      </x:c>
      <x:c r="C15" s="12" t="n">
        <x:f>IF('Week Board'!D11="",0,'Week Board'!D11)</x:f>
        <x:v>120</x:v>
      </x:c>
      <x:c r="D15" s="11" t="n">
        <x:f>IF(C15=0,0,ROUNDUP(C15/$B$3,0))</x:f>
        <x:v>5</x:v>
      </x:c>
      <x:c r="E15" s="11" t="n">
        <x:f>IF(C15=0,0,ROUNDUP(D15/$B$4,0))</x:f>
        <x:v>1</x:v>
      </x:c>
      <x:c r="F15" s="11" t="n">
        <x:f>IF(C15=0,0,ROUNDUP(C15/$B$5,0))</x:f>
        <x:v>2</x:v>
      </x:c>
      <x:c r="G15" s="11" t="n">
        <x:f>IF(C15=0,0,ROUNDUP(C15/$B$6,0))</x:f>
        <x:v>4</x:v>
      </x:c>
      <x:c r="H15" s="11" t="n">
        <x:f>SUM(D15:G15)</x:f>
        <x:v>12</x:v>
      </x:c>
      <x:c r="I15" s="12" t="n">
        <x:f>D15*$E$3+E15*$E$4+F15*$E$5+G15*$E$6</x:f>
        <x:v>11200</x:v>
      </x:c>
    </x:row>
    <x:row r="16">
      <x:c r="A16" s="10" t="n">
        <x:f>IF('Week Board'!A12="","",'Week Board'!A12)</x:f>
        <x:v>46355</x:v>
      </x:c>
      <x:c r="B16" s="9" t="str">
        <x:f>IF('Week Board'!B12="","",'Week Board'!B12)</x:f>
        <x:v>Reception dinner</x:v>
      </x:c>
      <x:c r="C16" s="12" t="n">
        <x:f>IF('Week Board'!D12="",0,'Week Board'!D12)</x:f>
        <x:v>700</x:v>
      </x:c>
      <x:c r="D16" s="11" t="n">
        <x:f>IF(C16=0,0,ROUNDUP(C16/$B$3,0))</x:f>
        <x:v>25</x:v>
      </x:c>
      <x:c r="E16" s="11" t="n">
        <x:f>IF(C16=0,0,ROUNDUP(D16/$B$4,0))</x:f>
        <x:v>3</x:v>
      </x:c>
      <x:c r="F16" s="11" t="n">
        <x:f>IF(C16=0,0,ROUNDUP(C16/$B$5,0))</x:f>
        <x:v>12</x:v>
      </x:c>
      <x:c r="G16" s="11" t="n">
        <x:f>IF(C16=0,0,ROUNDUP(C16/$B$6,0))</x:f>
        <x:v>20</x:v>
      </x:c>
      <x:c r="H16" s="11" t="n">
        <x:f>SUM(D16:G16)</x:f>
        <x:v>60</x:v>
      </x:c>
      <x:c r="I16" s="12" t="n">
        <x:f>D16*$E$3+E16*$E$4+F16*$E$5+G16*$E$6</x:f>
        <x:v>56800</x:v>
      </x:c>
    </x:row>
    <x:row r="17">
      <x:c r="A17" s="10" t="n">
        <x:f>IF('Week Board'!A13="","",'Week Board'!A13)</x:f>
        <x:v>46355</x:v>
      </x:c>
      <x:c r="B17" s="9" t="str">
        <x:f>IF('Week Board'!B13="","",'Week Board'!B13)</x:f>
        <x:v>Kitty party</x:v>
      </x:c>
      <x:c r="C17" s="12" t="n">
        <x:f>IF('Week Board'!D13="",0,'Week Board'!D13)</x:f>
        <x:v>60</x:v>
      </x:c>
      <x:c r="D17" s="11" t="n">
        <x:f>IF(C17=0,0,ROUNDUP(C17/$B$3,0))</x:f>
        <x:v>3</x:v>
      </x:c>
      <x:c r="E17" s="11" t="n">
        <x:f>IF(C17=0,0,ROUNDUP(D17/$B$4,0))</x:f>
        <x:v>1</x:v>
      </x:c>
      <x:c r="F17" s="11" t="n">
        <x:f>IF(C17=0,0,ROUNDUP(C17/$B$5,0))</x:f>
        <x:v>1</x:v>
      </x:c>
      <x:c r="G17" s="11" t="n">
        <x:f>IF(C17=0,0,ROUNDUP(C17/$B$6,0))</x:f>
        <x:v>2</x:v>
      </x:c>
      <x:c r="H17" s="11" t="n">
        <x:f>SUM(D17:G17)</x:f>
        <x:v>7</x:v>
      </x:c>
      <x:c r="I17" s="12" t="n">
        <x:f>D17*$E$3+E17*$E$4+F17*$E$5+G17*$E$6</x:f>
        <x:v>6600</x:v>
      </x:c>
    </x:row>
    <x:row r="18">
      <x:c r="A18" s="10" t="str">
        <x:f>IF('Week Board'!A14="","",'Week Board'!A14)</x:f>
      </x:c>
      <x:c r="B18" s="9" t="str">
        <x:f>IF('Week Board'!B14="","",'Week Board'!B14)</x:f>
      </x:c>
      <x:c r="C18" s="12" t="n">
        <x:f>IF('Week Board'!D14="",0,'Week Board'!D14)</x:f>
        <x:v>0</x:v>
      </x:c>
      <x:c r="D18" s="11" t="n">
        <x:f>IF(C18=0,0,ROUNDUP(C18/$B$3,0))</x:f>
        <x:v>0</x:v>
      </x:c>
      <x:c r="E18" s="11" t="n">
        <x:f>IF(C18=0,0,ROUNDUP(D18/$B$4,0))</x:f>
        <x:v>0</x:v>
      </x:c>
      <x:c r="F18" s="11" t="n">
        <x:f>IF(C18=0,0,ROUNDUP(C18/$B$5,0))</x:f>
        <x:v>0</x:v>
      </x:c>
      <x:c r="G18" s="11" t="n">
        <x:f>IF(C18=0,0,ROUNDUP(C18/$B$6,0))</x:f>
        <x:v>0</x:v>
      </x:c>
      <x:c r="H18" s="11" t="n">
        <x:f>SUM(D18:G18)</x:f>
        <x:v>0</x:v>
      </x:c>
      <x:c r="I18" s="12" t="n">
        <x:f>D18*$E$3+E18*$E$4+F18*$E$5+G18*$E$6</x:f>
        <x:v>0</x:v>
      </x:c>
    </x:row>
    <x:row r="19">
      <x:c r="A19" s="10" t="str">
        <x:f>IF('Week Board'!A15="","",'Week Board'!A15)</x:f>
      </x:c>
      <x:c r="B19" s="9" t="str">
        <x:f>IF('Week Board'!B15="","",'Week Board'!B15)</x:f>
      </x:c>
      <x:c r="C19" s="12" t="n">
        <x:f>IF('Week Board'!D15="",0,'Week Board'!D15)</x:f>
        <x:v>0</x:v>
      </x:c>
      <x:c r="D19" s="11" t="n">
        <x:f>IF(C19=0,0,ROUNDUP(C19/$B$3,0))</x:f>
        <x:v>0</x:v>
      </x:c>
      <x:c r="E19" s="11" t="n">
        <x:f>IF(C19=0,0,ROUNDUP(D19/$B$4,0))</x:f>
        <x:v>0</x:v>
      </x:c>
      <x:c r="F19" s="11" t="n">
        <x:f>IF(C19=0,0,ROUNDUP(C19/$B$5,0))</x:f>
        <x:v>0</x:v>
      </x:c>
      <x:c r="G19" s="11" t="n">
        <x:f>IF(C19=0,0,ROUNDUP(C19/$B$6,0))</x:f>
        <x:v>0</x:v>
      </x:c>
      <x:c r="H19" s="11" t="n">
        <x:f>SUM(D19:G19)</x:f>
        <x:v>0</x:v>
      </x:c>
      <x:c r="I19" s="12" t="n">
        <x:f>D19*$E$3+E19*$E$4+F19*$E$5+G19*$E$6</x:f>
        <x:v>0</x:v>
      </x:c>
    </x:row>
    <x:row r="20">
      <x:c r="A20" s="10" t="str">
        <x:f>IF('Week Board'!A16="","",'Week Board'!A16)</x:f>
      </x:c>
      <x:c r="B20" s="9" t="str">
        <x:f>IF('Week Board'!B16="","",'Week Board'!B16)</x:f>
      </x:c>
      <x:c r="C20" s="12" t="n">
        <x:f>IF('Week Board'!D16="",0,'Week Board'!D16)</x:f>
        <x:v>0</x:v>
      </x:c>
      <x:c r="D20" s="11" t="n">
        <x:f>IF(C20=0,0,ROUNDUP(C20/$B$3,0))</x:f>
        <x:v>0</x:v>
      </x:c>
      <x:c r="E20" s="11" t="n">
        <x:f>IF(C20=0,0,ROUNDUP(D20/$B$4,0))</x:f>
        <x:v>0</x:v>
      </x:c>
      <x:c r="F20" s="11" t="n">
        <x:f>IF(C20=0,0,ROUNDUP(C20/$B$5,0))</x:f>
        <x:v>0</x:v>
      </x:c>
      <x:c r="G20" s="11" t="n">
        <x:f>IF(C20=0,0,ROUNDUP(C20/$B$6,0))</x:f>
        <x:v>0</x:v>
      </x:c>
      <x:c r="H20" s="11" t="n">
        <x:f>SUM(D20:G20)</x:f>
        <x:v>0</x:v>
      </x:c>
      <x:c r="I20" s="12" t="n">
        <x:f>D20*$E$3+E20*$E$4+F20*$E$5+G20*$E$6</x:f>
        <x:v>0</x:v>
      </x:c>
    </x:row>
    <x:row r="21">
      <x:c r="A21" s="10" t="str">
        <x:f>IF('Week Board'!A17="","",'Week Board'!A17)</x:f>
      </x:c>
      <x:c r="B21" s="9" t="str">
        <x:f>IF('Week Board'!B17="","",'Week Board'!B17)</x:f>
      </x:c>
      <x:c r="C21" s="12" t="n">
        <x:f>IF('Week Board'!D17="",0,'Week Board'!D17)</x:f>
        <x:v>0</x:v>
      </x:c>
      <x:c r="D21" s="11" t="n">
        <x:f>IF(C21=0,0,ROUNDUP(C21/$B$3,0))</x:f>
        <x:v>0</x:v>
      </x:c>
      <x:c r="E21" s="11" t="n">
        <x:f>IF(C21=0,0,ROUNDUP(D21/$B$4,0))</x:f>
        <x:v>0</x:v>
      </x:c>
      <x:c r="F21" s="11" t="n">
        <x:f>IF(C21=0,0,ROUNDUP(C21/$B$5,0))</x:f>
        <x:v>0</x:v>
      </x:c>
      <x:c r="G21" s="11" t="n">
        <x:f>IF(C21=0,0,ROUNDUP(C21/$B$6,0))</x:f>
        <x:v>0</x:v>
      </x:c>
      <x:c r="H21" s="11" t="n">
        <x:f>SUM(D21:G21)</x:f>
        <x:v>0</x:v>
      </x:c>
      <x:c r="I21" s="12" t="n">
        <x:f>D21*$E$3+E21*$E$4+F21*$E$5+G21*$E$6</x:f>
        <x:v>0</x:v>
      </x:c>
    </x:row>
    <x:row r="22">
      <x:c r="A22" s="10" t="str">
        <x:f>IF('Week Board'!A18="","",'Week Board'!A18)</x:f>
      </x:c>
      <x:c r="B22" s="9" t="str">
        <x:f>IF('Week Board'!B18="","",'Week Board'!B18)</x:f>
      </x:c>
      <x:c r="C22" s="12" t="n">
        <x:f>IF('Week Board'!D18="",0,'Week Board'!D18)</x:f>
        <x:v>0</x:v>
      </x:c>
      <x:c r="D22" s="11" t="n">
        <x:f>IF(C22=0,0,ROUNDUP(C22/$B$3,0))</x:f>
        <x:v>0</x:v>
      </x:c>
      <x:c r="E22" s="11" t="n">
        <x:f>IF(C22=0,0,ROUNDUP(D22/$B$4,0))</x:f>
        <x:v>0</x:v>
      </x:c>
      <x:c r="F22" s="11" t="n">
        <x:f>IF(C22=0,0,ROUNDUP(C22/$B$5,0))</x:f>
        <x:v>0</x:v>
      </x:c>
      <x:c r="G22" s="11" t="n">
        <x:f>IF(C22=0,0,ROUNDUP(C22/$B$6,0))</x:f>
        <x:v>0</x:v>
      </x:c>
      <x:c r="H22" s="11" t="n">
        <x:f>SUM(D22:G22)</x:f>
        <x:v>0</x:v>
      </x:c>
      <x:c r="I22" s="12" t="n">
        <x:f>D22*$E$3+E22*$E$4+F22*$E$5+G22*$E$6</x:f>
        <x:v>0</x:v>
      </x:c>
    </x:row>
    <x:row r="23">
      <x:c r="A23" s="10" t="str">
        <x:f>IF('Week Board'!A19="","",'Week Board'!A19)</x:f>
      </x:c>
      <x:c r="B23" s="9" t="str">
        <x:f>IF('Week Board'!B19="","",'Week Board'!B19)</x:f>
      </x:c>
      <x:c r="C23" s="12" t="n">
        <x:f>IF('Week Board'!D19="",0,'Week Board'!D19)</x:f>
        <x:v>0</x:v>
      </x:c>
      <x:c r="D23" s="11" t="n">
        <x:f>IF(C23=0,0,ROUNDUP(C23/$B$3,0))</x:f>
        <x:v>0</x:v>
      </x:c>
      <x:c r="E23" s="11" t="n">
        <x:f>IF(C23=0,0,ROUNDUP(D23/$B$4,0))</x:f>
        <x:v>0</x:v>
      </x:c>
      <x:c r="F23" s="11" t="n">
        <x:f>IF(C23=0,0,ROUNDUP(C23/$B$5,0))</x:f>
        <x:v>0</x:v>
      </x:c>
      <x:c r="G23" s="11" t="n">
        <x:f>IF(C23=0,0,ROUNDUP(C23/$B$6,0))</x:f>
        <x:v>0</x:v>
      </x:c>
      <x:c r="H23" s="11" t="n">
        <x:f>SUM(D23:G23)</x:f>
        <x:v>0</x:v>
      </x:c>
      <x:c r="I23" s="12" t="n">
        <x:f>D23*$E$3+E23*$E$4+F23*$E$5+G23*$E$6</x:f>
        <x:v>0</x:v>
      </x:c>
    </x:row>
    <x:row r="24">
      <x:c r="A24" s="10" t="str">
        <x:f>IF('Week Board'!A20="","",'Week Board'!A20)</x:f>
      </x:c>
      <x:c r="B24" s="9" t="str">
        <x:f>IF('Week Board'!B20="","",'Week Board'!B20)</x:f>
      </x:c>
      <x:c r="C24" s="12" t="n">
        <x:f>IF('Week Board'!D20="",0,'Week Board'!D20)</x:f>
        <x:v>0</x:v>
      </x:c>
      <x:c r="D24" s="11" t="n">
        <x:f>IF(C24=0,0,ROUNDUP(C24/$B$3,0))</x:f>
        <x:v>0</x:v>
      </x:c>
      <x:c r="E24" s="11" t="n">
        <x:f>IF(C24=0,0,ROUNDUP(D24/$B$4,0))</x:f>
        <x:v>0</x:v>
      </x:c>
      <x:c r="F24" s="11" t="n">
        <x:f>IF(C24=0,0,ROUNDUP(C24/$B$5,0))</x:f>
        <x:v>0</x:v>
      </x:c>
      <x:c r="G24" s="11" t="n">
        <x:f>IF(C24=0,0,ROUNDUP(C24/$B$6,0))</x:f>
        <x:v>0</x:v>
      </x:c>
      <x:c r="H24" s="11" t="n">
        <x:f>SUM(D24:G24)</x:f>
        <x:v>0</x:v>
      </x:c>
      <x:c r="I24" s="12" t="n">
        <x:f>D24*$E$3+E24*$E$4+F24*$E$5+G24*$E$6</x:f>
        <x:v>0</x:v>
      </x:c>
    </x:row>
    <x:row r="26">
      <x:c r="A26" s="6" t="inlineStr">
        <x:is>
          <x:t xml:space="preserve">Day</x:t>
        </x:is>
      </x:c>
      <x:c r="B26" s="6" t="inlineStr">
        <x:is>
          <x:t xml:space="preserve">Date</x:t>
        </x:is>
      </x:c>
      <x:c r="C26" s="6" t="inlineStr">
        <x:is>
          <x:t xml:space="preserve">Staff needed</x:t>
        </x:is>
      </x:c>
      <x:c r="D26" s="6" t="inlineStr">
        <x:is>
          <x:t xml:space="preserve">Staff available</x:t>
        </x:is>
      </x:c>
      <x:c r="E26" s="6" t="inlineStr">
        <x:is>
          <x:t xml:space="preserve">Gap</x:t>
        </x:is>
      </x:c>
      <x:c r="F26" s="6" t="inlineStr">
        <x:is>
          <x:t xml:space="preserve">Staff cost (Rs)</x:t>
        </x:is>
      </x:c>
    </x:row>
    <x:row r="27">
      <x:c r="A27" s="9" t="str">
        <x:f>'Week Board'!A23</x:f>
        <x:v>Mon</x:v>
      </x:c>
      <x:c r="B27" s="10" t="n">
        <x:f>'Week Board'!B23</x:f>
        <x:v>46349</x:v>
      </x:c>
      <x:c r="C27" s="11" t="n">
        <x:f>SUMIF($A$11:$A$24,B27,$H$11:$H$24)</x:f>
        <x:v>0</x:v>
      </x:c>
      <x:c r="D27" s="11" t="n">
        <x:f>$B$8</x:f>
        <x:v>60</x:v>
      </x:c>
      <x:c r="E27" s="14" t="n">
        <x:f>IF(C27&gt;D27,D27-C27,0)</x:f>
        <x:v>0</x:v>
      </x:c>
      <x:c r="F27" s="12" t="n">
        <x:f>SUMIF($A$11:$A$24,B27,$I$11:$I$24)</x:f>
        <x:v>0</x:v>
      </x:c>
    </x:row>
    <x:row r="28">
      <x:c r="A28" s="9" t="str">
        <x:f>'Week Board'!A24</x:f>
        <x:v>Tue</x:v>
      </x:c>
      <x:c r="B28" s="10" t="n">
        <x:f>'Week Board'!B24</x:f>
        <x:v>46350</x:v>
      </x:c>
      <x:c r="C28" s="11" t="n">
        <x:f>SUMIF($A$11:$A$24,B28,$H$11:$H$24)</x:f>
        <x:v>0</x:v>
      </x:c>
      <x:c r="D28" s="11" t="n">
        <x:f>$B$8</x:f>
        <x:v>60</x:v>
      </x:c>
      <x:c r="E28" s="14" t="n">
        <x:f>IF(C28&gt;D28,D28-C28,0)</x:f>
        <x:v>0</x:v>
      </x:c>
      <x:c r="F28" s="12" t="n">
        <x:f>SUMIF($A$11:$A$24,B28,$I$11:$I$24)</x:f>
        <x:v>0</x:v>
      </x:c>
    </x:row>
    <x:row r="29">
      <x:c r="A29" s="9" t="str">
        <x:f>'Week Board'!A25</x:f>
        <x:v>Wed</x:v>
      </x:c>
      <x:c r="B29" s="10" t="n">
        <x:f>'Week Board'!B25</x:f>
        <x:v>46351</x:v>
      </x:c>
      <x:c r="C29" s="11" t="n">
        <x:f>SUMIF($A$11:$A$24,B29,$H$11:$H$24)</x:f>
        <x:v>15</x:v>
      </x:c>
      <x:c r="D29" s="11" t="n">
        <x:f>$B$8</x:f>
        <x:v>60</x:v>
      </x:c>
      <x:c r="E29" s="14" t="n">
        <x:f>IF(C29&gt;D29,D29-C29,0)</x:f>
        <x:v>0</x:v>
      </x:c>
      <x:c r="F29" s="12" t="n">
        <x:f>SUMIF($A$11:$A$24,B29,$I$11:$I$24)</x:f>
        <x:v>14300</x:v>
      </x:c>
    </x:row>
    <x:row r="30">
      <x:c r="A30" s="9" t="str">
        <x:f>'Week Board'!A26</x:f>
        <x:v>Thu</x:v>
      </x:c>
      <x:c r="B30" s="10" t="n">
        <x:f>'Week Board'!B26</x:f>
        <x:v>46352</x:v>
      </x:c>
      <x:c r="C30" s="11" t="n">
        <x:f>SUMIF($A$11:$A$24,B30,$H$11:$H$24)</x:f>
        <x:v>0</x:v>
      </x:c>
      <x:c r="D30" s="11" t="n">
        <x:f>$B$8</x:f>
        <x:v>60</x:v>
      </x:c>
      <x:c r="E30" s="14" t="n">
        <x:f>IF(C30&gt;D30,D30-C30,0)</x:f>
        <x:v>0</x:v>
      </x:c>
      <x:c r="F30" s="12" t="n">
        <x:f>SUMIF($A$11:$A$24,B30,$I$11:$I$24)</x:f>
        <x:v>0</x:v>
      </x:c>
    </x:row>
    <x:row r="31">
      <x:c r="A31" s="9" t="str">
        <x:f>'Week Board'!A27</x:f>
        <x:v>Fri</x:v>
      </x:c>
      <x:c r="B31" s="10" t="n">
        <x:f>'Week Board'!B27</x:f>
        <x:v>46353</x:v>
      </x:c>
      <x:c r="C31" s="11" t="n">
        <x:f>SUMIF($A$11:$A$24,B31,$H$11:$H$24)</x:f>
        <x:v>17</x:v>
      </x:c>
      <x:c r="D31" s="11" t="n">
        <x:f>$B$8</x:f>
        <x:v>60</x:v>
      </x:c>
      <x:c r="E31" s="14" t="n">
        <x:f>IF(C31&gt;D31,D31-C31,0)</x:f>
        <x:v>0</x:v>
      </x:c>
      <x:c r="F31" s="12" t="n">
        <x:f>SUMIF($A$11:$A$24,B31,$I$11:$I$24)</x:f>
        <x:v>15800</x:v>
      </x:c>
    </x:row>
    <x:row r="32">
      <x:c r="A32" s="9" t="str">
        <x:f>'Week Board'!A28</x:f>
        <x:v>Sat</x:v>
      </x:c>
      <x:c r="B32" s="10" t="n">
        <x:f>'Week Board'!B28</x:f>
        <x:v>46354</x:v>
      </x:c>
      <x:c r="C32" s="11" t="n">
        <x:f>SUMIF($A$11:$A$24,B32,$H$11:$H$24)</x:f>
        <x:v>113</x:v>
      </x:c>
      <x:c r="D32" s="11" t="n">
        <x:f>$B$8</x:f>
        <x:v>60</x:v>
      </x:c>
      <x:c r="E32" s="14" t="n">
        <x:f>IF(C32&gt;D32,D32-C32,0)</x:f>
        <x:v>-53</x:v>
      </x:c>
      <x:c r="F32" s="12" t="n">
        <x:f>SUMIF($A$11:$A$24,B32,$I$11:$I$24)</x:f>
        <x:v>106600</x:v>
      </x:c>
    </x:row>
    <x:row r="33">
      <x:c r="A33" s="9" t="str">
        <x:f>'Week Board'!A29</x:f>
        <x:v>Sun</x:v>
      </x:c>
      <x:c r="B33" s="10" t="n">
        <x:f>'Week Board'!B29</x:f>
        <x:v>46355</x:v>
      </x:c>
      <x:c r="C33" s="11" t="n">
        <x:f>SUMIF($A$11:$A$24,B33,$H$11:$H$24)</x:f>
        <x:v>67</x:v>
      </x:c>
      <x:c r="D33" s="11" t="n">
        <x:f>$B$8</x:f>
        <x:v>60</x:v>
      </x:c>
      <x:c r="E33" s="14" t="n">
        <x:f>IF(C33&gt;D33,D33-C33,0)</x:f>
        <x:v>-7</x:v>
      </x:c>
      <x:c r="F33" s="12" t="n">
        <x:f>SUMIF($A$11:$A$24,B33,$I$11:$I$24)</x:f>
        <x:v>63400</x:v>
      </x:c>
    </x:row>
  </x:sheetData>
  <x:pageMargins left="0.7" right="0.7" top="0.75" bottom="0.75" header="0.3" footer="0.3"/>
</x:worksheet>
</file>

<file path=xl/worksheets/sheet4.xml><?xml version="1.0" encoding="utf-8"?>
<x:worksheet xmlns:x="http://schemas.openxmlformats.org/spreadsheetml/2006/main">
  <x:sheetFormatPr baseColWidth="8" defaultRowHeight="15"/>
  <x:cols>
    <x:col min="1" max="1" width="52" customWidth="1"/>
    <x:col min="2" max="2" width="20" customWidth="1"/>
    <x:col min="3" max="3" width="20" customWidth="1"/>
  </x:cols>
  <x:sheetData>
    <x:row r="1">
      <x:c r="A1" s="1" t="inlineStr">
        <x:is>
          <x:t xml:space="preserve">Event profit and attendance risk</x:t>
        </x:is>
      </x:c>
    </x:row>
    <x:row r="2">
      <x:c r="A2" s="3" t="inlineStr">
        <x:is>
          <x:t xml:space="preserve">Column B is the plan. Column C repeats it with lower attendance so you can see what a shortfall costs. Revenue is before GST.</x:t>
        </x:is>
      </x:c>
    </x:row>
    <x:row r="3">
      <x:c r="A3" s="6" t="inlineStr">
        <x:is>
          <x:t xml:space="preserve">Input</x:t>
        </x:is>
      </x:c>
      <x:c r="B3" s="6" t="inlineStr">
        <x:is>
          <x:t xml:space="preserve">Value</x:t>
        </x:is>
      </x:c>
    </x:row>
    <x:row r="4">
      <x:c r="A4" t="inlineStr">
        <x:is>
          <x:t xml:space="preserve">Rate per plate (Rs)</x:t>
        </x:is>
      </x:c>
      <x:c r="B4" s="5" t="n">
        <x:v>950</x:v>
      </x:c>
    </x:row>
    <x:row r="5">
      <x:c r="A5" t="inlineStr">
        <x:is>
          <x:t xml:space="preserve">Minimum guaranteed guests</x:t>
        </x:is>
      </x:c>
      <x:c r="B5" s="5" t="n">
        <x:v>450</x:v>
      </x:c>
    </x:row>
    <x:row r="6">
      <x:c r="A6" t="inlineStr">
        <x:is>
          <x:t xml:space="preserve">Live counters revenue (Rs)</x:t>
        </x:is>
      </x:c>
      <x:c r="B6" s="5" t="n">
        <x:v>40000</x:v>
      </x:c>
    </x:row>
    <x:row r="7">
      <x:c r="A7" t="inlineStr">
        <x:is>
          <x:t xml:space="preserve">Service staff and transport charged to client (Rs)</x:t>
        </x:is>
      </x:c>
      <x:c r="B7" s="5" t="n">
        <x:v>35000</x:v>
      </x:c>
    </x:row>
    <x:row r="8">
      <x:c r="A8" t="inlineStr">
        <x:is>
          <x:t xml:space="preserve">Raw material per cooked plate (Rs)</x:t>
        </x:is>
      </x:c>
      <x:c r="B8" s="5" t="n">
        <x:v>420</x:v>
      </x:c>
    </x:row>
    <x:row r="9">
      <x:c r="A9" t="inlineStr">
        <x:is>
          <x:t xml:space="preserve">Extra plates cooked as buffer (%)</x:t>
        </x:is>
      </x:c>
      <x:c r="B9" s="5" t="n">
        <x:v>8</x:v>
      </x:c>
    </x:row>
    <x:row r="10">
      <x:c r="A10" t="inlineStr">
        <x:is>
          <x:t xml:space="preserve">Disposables per guest (Rs)</x:t>
        </x:is>
      </x:c>
      <x:c r="B10" s="5" t="n">
        <x:v>18</x:v>
      </x:c>
    </x:row>
    <x:row r="11">
      <x:c r="A11" t="inlineStr">
        <x:is>
          <x:t xml:space="preserve">Gas and fuel (Rs)</x:t>
        </x:is>
      </x:c>
      <x:c r="B11" s="5" t="n">
        <x:v>20000</x:v>
      </x:c>
    </x:row>
    <x:row r="12">
      <x:c r="A12" t="inlineStr">
        <x:is>
          <x:t xml:space="preserve">Staff cost of the 500-guest event, from Staff Roster (Rs)</x:t>
        </x:is>
      </x:c>
      <x:c r="B12" s="12" t="n">
        <x:f>'Staff Roster'!I13</x:f>
        <x:v>41700</x:v>
      </x:c>
    </x:row>
    <x:row r="13">
      <x:c r="A13" t="inlineStr">
        <x:is>
          <x:t xml:space="preserve">Transport, loaders and cleaners (Rs)</x:t>
        </x:is>
      </x:c>
      <x:c r="B13" s="5" t="n">
        <x:v>21000</x:v>
      </x:c>
    </x:row>
    <x:row r="14">
      <x:c r="A14" t="inlineStr">
        <x:is>
          <x:t xml:space="preserve">Crockery and tent hire (Rs)</x:t>
        </x:is>
      </x:c>
      <x:c r="B14" s="5" t="n">
        <x:v>22000</x:v>
      </x:c>
    </x:row>
    <x:row r="15">
      <x:c r="A15" t="inlineStr">
        <x:is>
          <x:t xml:space="preserve">Miscellaneous (Rs)</x:t>
        </x:is>
      </x:c>
      <x:c r="B15" s="5" t="n">
        <x:v>8000</x:v>
      </x:c>
    </x:row>
    <x:row r="16">
      <x:c r="A16" t="inlineStr">
        <x:is>
          <x:t xml:space="preserve">Overhead share of revenue (%)</x:t>
        </x:is>
      </x:c>
      <x:c r="B16" s="5" t="n">
        <x:v>8</x:v>
      </x:c>
    </x:row>
    <x:row r="17">
      <x:c r="A17" t="inlineStr">
        <x:is>
          <x:t xml:space="preserve">GST on catering (%)</x:t>
        </x:is>
      </x:c>
      <x:c r="B17" s="5" t="n">
        <x:v>5</x:v>
      </x:c>
    </x:row>
    <x:row r="20">
      <x:c r="A20" s="6" t="inlineStr">
        <x:is>
          <x:t xml:space="preserve">Result</x:t>
        </x:is>
      </x:c>
      <x:c r="B20" s="6" t="inlineStr">
        <x:is>
          <x:t xml:space="preserve">Planned attendance</x:t>
        </x:is>
      </x:c>
      <x:c r="C20" s="6" t="inlineStr">
        <x:is>
          <x:t xml:space="preserve">Lower attendance</x:t>
        </x:is>
      </x:c>
    </x:row>
    <x:row r="21">
      <x:c r="A21" t="inlineStr">
        <x:is>
          <x:t xml:space="preserve">Attendance (guests)</x:t>
        </x:is>
      </x:c>
      <x:c r="B21" s="5" t="n">
        <x:v>500</x:v>
      </x:c>
      <x:c r="C21" s="5" t="n">
        <x:v>430</x:v>
      </x:c>
    </x:row>
    <x:row r="22">
      <x:c r="A22" s="15" t="inlineStr">
        <x:is>
          <x:t xml:space="preserve">Billed guests (higher of attendance and guarantee)</x:t>
        </x:is>
      </x:c>
      <x:c r="B22" s="12" t="n">
        <x:f>MAX(B21,$B$5)</x:f>
        <x:v>500</x:v>
      </x:c>
      <x:c r="C22" s="12" t="n">
        <x:f>MAX(C21,$B$5)</x:f>
        <x:v>450</x:v>
      </x:c>
    </x:row>
    <x:row r="23">
      <x:c r="A23" s="15" t="inlineStr">
        <x:is>
          <x:t xml:space="preserve">Food revenue</x:t>
        </x:is>
      </x:c>
      <x:c r="B23" s="12" t="n">
        <x:f>B22*$B$4</x:f>
        <x:v>475000</x:v>
      </x:c>
      <x:c r="C23" s="12" t="n">
        <x:f>C22*$B$4</x:f>
        <x:v>427500</x:v>
      </x:c>
    </x:row>
    <x:row r="24">
      <x:c r="A24" s="15" t="inlineStr">
        <x:is>
          <x:t xml:space="preserve">Extras and charges billed</x:t>
        </x:is>
      </x:c>
      <x:c r="B24" s="12" t="n">
        <x:f>$B$6+$B$7</x:f>
        <x:v>75000</x:v>
      </x:c>
      <x:c r="C24" s="12" t="n">
        <x:f>$B$6+$B$7</x:f>
        <x:v>75000</x:v>
      </x:c>
    </x:row>
    <x:row r="25">
      <x:c r="A25" s="15" t="inlineStr">
        <x:is>
          <x:t xml:space="preserve">Revenue before GST</x:t>
        </x:is>
      </x:c>
      <x:c r="B25" s="12" t="n">
        <x:f>B23+B24</x:f>
        <x:v>550000</x:v>
      </x:c>
      <x:c r="C25" s="12" t="n">
        <x:f>C23+C24</x:f>
        <x:v>502500</x:v>
      </x:c>
    </x:row>
    <x:row r="26">
      <x:c r="A26" s="15" t="inlineStr">
        <x:is>
          <x:t xml:space="preserve">GST collected, not income</x:t>
        </x:is>
      </x:c>
      <x:c r="B26" s="12" t="n">
        <x:f>ROUND(B25*$B$17/100,0)</x:f>
        <x:v>27500</x:v>
      </x:c>
      <x:c r="C26" s="12" t="n">
        <x:f>ROUND(C25*$B$17/100,0)</x:f>
        <x:v>25125</x:v>
      </x:c>
    </x:row>
    <x:row r="27">
      <x:c r="A27" s="15" t="inlineStr">
        <x:is>
          <x:t xml:space="preserve">Plates cooked</x:t>
        </x:is>
      </x:c>
      <x:c r="B27" s="12" t="n">
        <x:f>ROUNDUP(B21*(1+$B$9/100),0)</x:f>
        <x:v>540</x:v>
      </x:c>
      <x:c r="C27" s="12" t="n">
        <x:f>ROUNDUP(C21*(1+$B$9/100),0)</x:f>
        <x:v>465</x:v>
      </x:c>
    </x:row>
    <x:row r="28">
      <x:c r="A28" s="15" t="inlineStr">
        <x:is>
          <x:t xml:space="preserve">Raw material</x:t>
        </x:is>
      </x:c>
      <x:c r="B28" s="12" t="n">
        <x:f>B27*$B$8</x:f>
        <x:v>226800</x:v>
      </x:c>
      <x:c r="C28" s="12" t="n">
        <x:f>C27*$B$8</x:f>
        <x:v>195300</x:v>
      </x:c>
    </x:row>
    <x:row r="29">
      <x:c r="A29" s="15" t="inlineStr">
        <x:is>
          <x:t xml:space="preserve">Disposables</x:t>
        </x:is>
      </x:c>
      <x:c r="B29" s="12" t="n">
        <x:f>B21*$B$10</x:f>
        <x:v>9000</x:v>
      </x:c>
      <x:c r="C29" s="12" t="n">
        <x:f>C21*$B$10</x:f>
        <x:v>7740</x:v>
      </x:c>
    </x:row>
    <x:row r="30">
      <x:c r="A30" s="15" t="inlineStr">
        <x:is>
          <x:t xml:space="preserve">Gas and fuel</x:t>
        </x:is>
      </x:c>
      <x:c r="B30" s="12" t="n">
        <x:f>$B$11</x:f>
        <x:v>20000</x:v>
      </x:c>
      <x:c r="C30" s="12" t="n">
        <x:f>$B$11</x:f>
        <x:v>20000</x:v>
      </x:c>
    </x:row>
    <x:row r="31">
      <x:c r="A31" s="15" t="inlineStr">
        <x:is>
          <x:t xml:space="preserve">Staff</x:t>
        </x:is>
      </x:c>
      <x:c r="B31" s="12" t="n">
        <x:f>$B$12</x:f>
        <x:v>41700</x:v>
      </x:c>
      <x:c r="C31" s="12" t="n">
        <x:f>$B$12</x:f>
        <x:v>41700</x:v>
      </x:c>
    </x:row>
    <x:row r="32">
      <x:c r="A32" s="15" t="inlineStr">
        <x:is>
          <x:t xml:space="preserve">Transport</x:t>
        </x:is>
      </x:c>
      <x:c r="B32" s="12" t="n">
        <x:f>$B$13</x:f>
        <x:v>21000</x:v>
      </x:c>
      <x:c r="C32" s="12" t="n">
        <x:f>$B$13</x:f>
        <x:v>21000</x:v>
      </x:c>
    </x:row>
    <x:row r="33">
      <x:c r="A33" s="15" t="inlineStr">
        <x:is>
          <x:t xml:space="preserve">Crockery and tent hire</x:t>
        </x:is>
      </x:c>
      <x:c r="B33" s="12" t="n">
        <x:f>$B$14</x:f>
        <x:v>22000</x:v>
      </x:c>
      <x:c r="C33" s="12" t="n">
        <x:f>$B$14</x:f>
        <x:v>22000</x:v>
      </x:c>
    </x:row>
    <x:row r="34">
      <x:c r="A34" s="15" t="inlineStr">
        <x:is>
          <x:t xml:space="preserve">Miscellaneous</x:t>
        </x:is>
      </x:c>
      <x:c r="B34" s="12" t="n">
        <x:f>$B$15</x:f>
        <x:v>8000</x:v>
      </x:c>
      <x:c r="C34" s="12" t="n">
        <x:f>$B$15</x:f>
        <x:v>8000</x:v>
      </x:c>
    </x:row>
    <x:row r="35">
      <x:c r="A35" s="15" t="inlineStr">
        <x:is>
          <x:t xml:space="preserve">Overhead share</x:t>
        </x:is>
      </x:c>
      <x:c r="B35" s="12" t="n">
        <x:f>ROUND(B25*$B$16/100,0)</x:f>
        <x:v>44000</x:v>
      </x:c>
      <x:c r="C35" s="12" t="n">
        <x:f>ROUND(C25*$B$16/100,0)</x:f>
        <x:v>40200</x:v>
      </x:c>
    </x:row>
    <x:row r="36">
      <x:c r="A36" s="16" t="inlineStr">
        <x:is>
          <x:t xml:space="preserve">Total cost</x:t>
        </x:is>
      </x:c>
      <x:c r="B36" s="12" t="n">
        <x:f>SUM(B28:B35)</x:f>
        <x:v>392500</x:v>
      </x:c>
      <x:c r="C36" s="12" t="n">
        <x:f>SUM(C28:C35)</x:f>
        <x:v>355940</x:v>
      </x:c>
    </x:row>
    <x:row r="37">
      <x:c r="A37" s="16" t="inlineStr">
        <x:is>
          <x:t xml:space="preserve">PROFIT</x:t>
        </x:is>
      </x:c>
      <x:c r="B37" s="17" t="n">
        <x:f>B25-B36</x:f>
        <x:v>157500</x:v>
      </x:c>
      <x:c r="C37" s="17" t="n">
        <x:f>C25-C36</x:f>
        <x:v>146560</x:v>
      </x:c>
    </x:row>
    <x:row r="38">
      <x:c r="A38" s="15" t="inlineStr">
        <x:is>
          <x:t xml:space="preserve">Profit margin (%)</x:t>
        </x:is>
      </x:c>
      <x:c r="B38" s="18" t="n">
        <x:f>ROUND(B37/B25*100,1)</x:f>
        <x:v>28.6</x:v>
      </x:c>
      <x:c r="C38" s="18" t="n">
        <x:f>ROUND(C37/C25*100,1)</x:f>
        <x:v>29.2</x:v>
      </x:c>
    </x:row>
    <x:row r="39">
      <x:c r="A39" s="15" t="inlineStr">
        <x:is>
          <x:t xml:space="preserve">Profit per billed guest</x:t>
        </x:is>
      </x:c>
      <x:c r="B39" s="12" t="n">
        <x:f>ROUND(B37/B22,0)</x:f>
        <x:v>315</x:v>
      </x:c>
      <x:c r="C39" s="12" t="n">
        <x:f>ROUND(C37/C22,0)</x:f>
        <x:v>326</x:v>
      </x:c>
    </x:row>
    <x:row r="41">
      <x:c r="A41" t="inlineStr">
        <x:is>
          <x:t xml:space="preserve">Profit lost to lower attendance (Rs)</x:t>
        </x:is>
      </x:c>
      <x:c r="C41" s="12" t="n">
        <x:f>B37-C37</x:f>
        <x:v>10940</x:v>
      </x:c>
    </x:row>
    <x:row r="42">
      <x:c r="A42" t="inlineStr">
        <x:is>
          <x:t xml:space="preserve">Break-even attendance (ignores the guarantee)</x:t>
        </x:is>
      </x:c>
      <x:c r="B42" s="12" t="n">
        <x:f>ROUNDUP((($B$11+$B$12+$B$13+$B$14+$B$15)-($B$6+$B$7)*(1-$B$16/100))/($B$4*(1-$B$16/100)-($B$8*(1+$B$9/100)+$B$10)),0)</x:f>
        <x:v>109</x:v>
      </x:c>
    </x:row>
  </x:sheetData>
  <x:pageMargins left="0.7" right="0.7" top="0.75" bottom="0.75" header="0.3" footer="0.3"/>
</x:worksheet>
</file>

<file path=xl/worksheets/sheet5.xml><?xml version="1.0" encoding="utf-8"?>
<x:worksheet xmlns:x="http://schemas.openxmlformats.org/spreadsheetml/2006/main">
  <x:sheetFormatPr baseColWidth="8" defaultRowHeight="15"/>
  <x:cols>
    <x:col min="1" max="1" width="22" customWidth="1"/>
    <x:col min="2" max="2" width="16" customWidth="1"/>
    <x:col min="3" max="3" width="14" customWidth="1"/>
    <x:col min="4" max="4" width="14" customWidth="1"/>
    <x:col min="5" max="5" width="14" customWidth="1"/>
    <x:col min="6" max="6" width="14" customWidth="1"/>
    <x:col min="7" max="7" width="14" customWidth="1"/>
    <x:col min="8" max="8" width="14" customWidth="1"/>
    <x:col min="9" max="9" width="10" customWidth="1"/>
    <x:col min="10" max="10" width="12" customWidth="1"/>
    <x:col min="11" max="11" width="70" customWidth="1"/>
  </x:cols>
  <x:sheetData>
    <x:row r="1">
      <x:c r="A1" s="1" t="inlineStr">
        <x:is>
          <x:t xml:space="preserve">Procurement: one indent for the week</x:t>
        </x:is>
      </x:c>
    </x:row>
    <x:row r="2">
      <x:c r="A2" s="3" t="inlineStr">
        <x:is>
          <x:t xml:space="preserve">Enter each event's quantity of each item in kg or litres. Totals, cost and a copy-paste message for the supplier fill in by themselves.</x:t>
        </x:is>
      </x:c>
    </x:row>
    <x:row r="3">
      <x:c r="A3" t="inlineStr">
        <x:is>
          <x:t xml:space="preserve">Order needed by</x:t>
        </x:is>
      </x:c>
      <x:c r="B3" s="4" t="n">
        <x:v>46352</x:v>
      </x:c>
    </x:row>
    <x:row r="5">
      <x:c r="A5" s="6" t="inlineStr">
        <x:is>
          <x:t xml:space="preserve">Item</x:t>
        </x:is>
      </x:c>
      <x:c r="B5" s="6" t="inlineStr">
        <x:is>
          <x:t xml:space="preserve">Supplier type</x:t>
        </x:is>
      </x:c>
      <x:c r="C5" s="6" t="inlineStr">
        <x:is>
          <x:t xml:space="preserve">Event 1: 150 guests</x:t>
        </x:is>
      </x:c>
      <x:c r="D5" s="6" t="inlineStr">
        <x:is>
          <x:t xml:space="preserve">Event 2: 180 guests</x:t>
        </x:is>
      </x:c>
      <x:c r="E5" s="6" t="inlineStr">
        <x:is>
          <x:t xml:space="preserve">Event 3: 500 guests</x:t>
        </x:is>
      </x:c>
      <x:c r="F5" s="6" t="inlineStr">
        <x:is>
          <x:t xml:space="preserve">Event 4: 650 guests</x:t>
        </x:is>
      </x:c>
      <x:c r="G5" s="6" t="inlineStr">
        <x:is>
          <x:t xml:space="preserve">Event 5: 120 guests</x:t>
        </x:is>
      </x:c>
      <x:c r="H5" s="6" t="inlineStr">
        <x:is>
          <x:t xml:space="preserve">Total (kg or L)</x:t>
        </x:is>
      </x:c>
      <x:c r="I5" s="6" t="inlineStr">
        <x:is>
          <x:t xml:space="preserve">Rate (Rs)</x:t>
        </x:is>
      </x:c>
      <x:c r="J5" s="6" t="inlineStr">
        <x:is>
          <x:t xml:space="preserve">Cost (Rs)</x:t>
        </x:is>
      </x:c>
      <x:c r="K5" s="6" t="inlineStr">
        <x:is>
          <x:t xml:space="preserve">Message for supplier</x:t>
        </x:is>
      </x:c>
    </x:row>
    <x:row r="6">
      <x:c r="A6" s="8" t="inlineStr">
        <x:is>
          <x:t xml:space="preserve">Basmati rice</x:t>
        </x:is>
      </x:c>
      <x:c r="B6" s="8" t="inlineStr">
        <x:is>
          <x:t xml:space="preserve">Grocery</x:t>
        </x:is>
      </x:c>
      <x:c r="C6" s="8" t="n">
        <x:v>14</x:v>
      </x:c>
      <x:c r="D6" s="8" t="n">
        <x:v>17</x:v>
      </x:c>
      <x:c r="E6" s="8" t="n">
        <x:v>47</x:v>
      </x:c>
      <x:c r="F6" s="8" t="n">
        <x:v>61</x:v>
      </x:c>
      <x:c r="G6" s="8" t="n">
        <x:v>11</x:v>
      </x:c>
      <x:c r="H6" s="19" t="n">
        <x:f>SUM(C6:G6)</x:f>
        <x:v>150</x:v>
      </x:c>
      <x:c r="I6" s="5" t="n">
        <x:v>115</x:v>
      </x:c>
      <x:c r="J6" s="12" t="n">
        <x:f>ROUND(H6*I6,0)</x:f>
        <x:v>17250</x:v>
      </x:c>
      <x:c r="K6" s="9" t="str">
        <x:f>"Need "&amp;ROUND(H6,1)&amp;" of "&amp;A6&amp;" by "&amp;DAY($B$3)&amp;"/"&amp;MONTH($B$3)&amp;". Please confirm rate and delivery slot."</x:f>
        <x:v>Need 150 of Basmati rice by 26/11. Please confirm rate and delivery slot.</x:v>
      </x:c>
    </x:row>
    <x:row r="7">
      <x:c r="A7" s="8" t="inlineStr">
        <x:is>
          <x:t xml:space="preserve">Toor dal</x:t>
        </x:is>
      </x:c>
      <x:c r="B7" s="8" t="inlineStr">
        <x:is>
          <x:t xml:space="preserve">Grocery</x:t>
        </x:is>
      </x:c>
      <x:c r="C7" s="8" t="n">
        <x:v>4.5</x:v>
      </x:c>
      <x:c r="D7" s="8" t="n">
        <x:v>5.4</x:v>
      </x:c>
      <x:c r="E7" s="8" t="n">
        <x:v>15</x:v>
      </x:c>
      <x:c r="F7" s="8" t="n">
        <x:v>19.5</x:v>
      </x:c>
      <x:c r="G7" s="8" t="n">
        <x:v>3.6</x:v>
      </x:c>
      <x:c r="H7" s="19" t="n">
        <x:f>SUM(C7:G7)</x:f>
        <x:v>48</x:v>
      </x:c>
      <x:c r="I7" s="5" t="n">
        <x:v>130</x:v>
      </x:c>
      <x:c r="J7" s="12" t="n">
        <x:f>ROUND(H7*I7,0)</x:f>
        <x:v>6240</x:v>
      </x:c>
      <x:c r="K7" s="9" t="str">
        <x:f>"Need "&amp;ROUND(H7,1)&amp;" of "&amp;A7&amp;" by "&amp;DAY($B$3)&amp;"/"&amp;MONTH($B$3)&amp;". Please confirm rate and delivery slot."</x:f>
        <x:v>Need 48 of Toor dal by 26/11. Please confirm rate and delivery slot.</x:v>
      </x:c>
    </x:row>
    <x:row r="8">
      <x:c r="A8" s="8" t="inlineStr">
        <x:is>
          <x:t xml:space="preserve">Paneer</x:t>
        </x:is>
      </x:c>
      <x:c r="B8" s="8" t="inlineStr">
        <x:is>
          <x:t xml:space="preserve">Dairy</x:t>
        </x:is>
      </x:c>
      <x:c r="C8" s="8" t="n">
        <x:v>7</x:v>
      </x:c>
      <x:c r="D8" s="8" t="n">
        <x:v>8</x:v>
      </x:c>
      <x:c r="E8" s="8" t="n">
        <x:v>23</x:v>
      </x:c>
      <x:c r="F8" s="8" t="n">
        <x:v>29</x:v>
      </x:c>
      <x:c r="G8" s="8" t="n">
        <x:v>5.5</x:v>
      </x:c>
      <x:c r="H8" s="19" t="n">
        <x:f>SUM(C8:G8)</x:f>
        <x:v>72.5</x:v>
      </x:c>
      <x:c r="I8" s="5" t="n">
        <x:v>360</x:v>
      </x:c>
      <x:c r="J8" s="12" t="n">
        <x:f>ROUND(H8*I8,0)</x:f>
        <x:v>26100</x:v>
      </x:c>
      <x:c r="K8" s="9" t="str">
        <x:f>"Need "&amp;ROUND(H8,1)&amp;" of "&amp;A8&amp;" by "&amp;DAY($B$3)&amp;"/"&amp;MONTH($B$3)&amp;". Please confirm rate and delivery slot."</x:f>
        <x:v>Need 72.5 of Paneer by 26/11. Please confirm rate and delivery slot.</x:v>
      </x:c>
    </x:row>
    <x:row r="9">
      <x:c r="A9" s="8" t="inlineStr">
        <x:is>
          <x:t xml:space="preserve">Curd</x:t>
        </x:is>
      </x:c>
      <x:c r="B9" s="8" t="inlineStr">
        <x:is>
          <x:t xml:space="preserve">Dairy</x:t>
        </x:is>
      </x:c>
      <x:c r="C9" s="8" t="n">
        <x:v>9</x:v>
      </x:c>
      <x:c r="D9" s="8" t="n">
        <x:v>11</x:v>
      </x:c>
      <x:c r="E9" s="8" t="n">
        <x:v>30</x:v>
      </x:c>
      <x:c r="F9" s="8" t="n">
        <x:v>39</x:v>
      </x:c>
      <x:c r="G9" s="8" t="n">
        <x:v>7.2</x:v>
      </x:c>
      <x:c r="H9" s="19" t="n">
        <x:f>SUM(C9:G9)</x:f>
        <x:v>96.2</x:v>
      </x:c>
      <x:c r="I9" s="5" t="n">
        <x:v>70</x:v>
      </x:c>
      <x:c r="J9" s="12" t="n">
        <x:f>ROUND(H9*I9,0)</x:f>
        <x:v>6734</x:v>
      </x:c>
      <x:c r="K9" s="9" t="str">
        <x:f>"Need "&amp;ROUND(H9,1)&amp;" of "&amp;A9&amp;" by "&amp;DAY($B$3)&amp;"/"&amp;MONTH($B$3)&amp;". Please confirm rate and delivery slot."</x:f>
        <x:v>Need 96.2 of Curd by 26/11. Please confirm rate and delivery slot.</x:v>
      </x:c>
    </x:row>
    <x:row r="10">
      <x:c r="A10" s="8" t="inlineStr">
        <x:is>
          <x:t xml:space="preserve">Mixed vegetables</x:t>
        </x:is>
      </x:c>
      <x:c r="B10" s="8" t="inlineStr">
        <x:is>
          <x:t xml:space="preserve">Vegetable mandi</x:t>
        </x:is>
      </x:c>
      <x:c r="C10" s="8" t="n">
        <x:v>24</x:v>
      </x:c>
      <x:c r="D10" s="8" t="n">
        <x:v>29</x:v>
      </x:c>
      <x:c r="E10" s="8" t="n">
        <x:v>80</x:v>
      </x:c>
      <x:c r="F10" s="8" t="n">
        <x:v>104</x:v>
      </x:c>
      <x:c r="G10" s="8" t="n">
        <x:v>19</x:v>
      </x:c>
      <x:c r="H10" s="19" t="n">
        <x:f>SUM(C10:G10)</x:f>
        <x:v>256</x:v>
      </x:c>
      <x:c r="I10" s="5" t="n">
        <x:v>55</x:v>
      </x:c>
      <x:c r="J10" s="12" t="n">
        <x:f>ROUND(H10*I10,0)</x:f>
        <x:v>14080</x:v>
      </x:c>
      <x:c r="K10" s="9" t="str">
        <x:f>"Need "&amp;ROUND(H10,1)&amp;" of "&amp;A10&amp;" by "&amp;DAY($B$3)&amp;"/"&amp;MONTH($B$3)&amp;". Please confirm rate and delivery slot."</x:f>
        <x:v>Need 256 of Mixed vegetables by 26/11. Please confirm rate and delivery slot.</x:v>
      </x:c>
    </x:row>
    <x:row r="11">
      <x:c r="A11" s="8" t="inlineStr">
        <x:is>
          <x:t xml:space="preserve">Onion</x:t>
        </x:is>
      </x:c>
      <x:c r="B11" s="8" t="inlineStr">
        <x:is>
          <x:t xml:space="preserve">Vegetable mandi</x:t>
        </x:is>
      </x:c>
      <x:c r="C11" s="8" t="n">
        <x:v>9</x:v>
      </x:c>
      <x:c r="D11" s="8" t="n">
        <x:v>11</x:v>
      </x:c>
      <x:c r="E11" s="8" t="n">
        <x:v>30</x:v>
      </x:c>
      <x:c r="F11" s="8" t="n">
        <x:v>39</x:v>
      </x:c>
      <x:c r="G11" s="8" t="n">
        <x:v>7.2</x:v>
      </x:c>
      <x:c r="H11" s="19" t="n">
        <x:f>SUM(C11:G11)</x:f>
        <x:v>96.2</x:v>
      </x:c>
      <x:c r="I11" s="5" t="n">
        <x:v>35</x:v>
      </x:c>
      <x:c r="J11" s="12" t="n">
        <x:f>ROUND(H11*I11,0)</x:f>
        <x:v>3367</x:v>
      </x:c>
      <x:c r="K11" s="9" t="str">
        <x:f>"Need "&amp;ROUND(H11,1)&amp;" of "&amp;A11&amp;" by "&amp;DAY($B$3)&amp;"/"&amp;MONTH($B$3)&amp;". Please confirm rate and delivery slot."</x:f>
        <x:v>Need 96.2 of Onion by 26/11. Please confirm rate and delivery slot.</x:v>
      </x:c>
    </x:row>
    <x:row r="12">
      <x:c r="A12" s="8" t="inlineStr">
        <x:is>
          <x:t xml:space="preserve">Refined oil</x:t>
        </x:is>
      </x:c>
      <x:c r="B12" s="8" t="inlineStr">
        <x:is>
          <x:t xml:space="preserve">Grocery</x:t>
        </x:is>
      </x:c>
      <x:c r="C12" s="8" t="n">
        <x:v>3.8</x:v>
      </x:c>
      <x:c r="D12" s="8" t="n">
        <x:v>4.5</x:v>
      </x:c>
      <x:c r="E12" s="8" t="n">
        <x:v>12.5</x:v>
      </x:c>
      <x:c r="F12" s="8" t="n">
        <x:v>16</x:v>
      </x:c>
      <x:c r="G12" s="8" t="n">
        <x:v>3</x:v>
      </x:c>
      <x:c r="H12" s="19" t="n">
        <x:f>SUM(C12:G12)</x:f>
        <x:v>39.8</x:v>
      </x:c>
      <x:c r="I12" s="5" t="n">
        <x:v>140</x:v>
      </x:c>
      <x:c r="J12" s="12" t="n">
        <x:f>ROUND(H12*I12,0)</x:f>
        <x:v>5572</x:v>
      </x:c>
      <x:c r="K12" s="9" t="str">
        <x:f>"Need "&amp;ROUND(H12,1)&amp;" of "&amp;A12&amp;" by "&amp;DAY($B$3)&amp;"/"&amp;MONTH($B$3)&amp;". Please confirm rate and delivery slot."</x:f>
        <x:v>Need 39.8 of Refined oil by 26/11. Please confirm rate and delivery slot.</x:v>
      </x:c>
    </x:row>
    <x:row r="13">
      <x:c r="A13" s="8" t="inlineStr">
        <x:is>
          <x:t xml:space="preserve">Ghee</x:t>
        </x:is>
      </x:c>
      <x:c r="B13" s="8" t="inlineStr">
        <x:is>
          <x:t xml:space="preserve">Dairy</x:t>
        </x:is>
      </x:c>
      <x:c r="C13" s="8" t="n">
        <x:v>1.2</x:v>
      </x:c>
      <x:c r="D13" s="8" t="n">
        <x:v>1.4</x:v>
      </x:c>
      <x:c r="E13" s="8" t="n">
        <x:v>4</x:v>
      </x:c>
      <x:c r="F13" s="8" t="n">
        <x:v>5.2</x:v>
      </x:c>
      <x:c r="G13" s="8" t="n">
        <x:v>1</x:v>
      </x:c>
      <x:c r="H13" s="19" t="n">
        <x:f>SUM(C13:G13)</x:f>
        <x:v>12.8</x:v>
      </x:c>
      <x:c r="I13" s="5" t="n">
        <x:v>560</x:v>
      </x:c>
      <x:c r="J13" s="12" t="n">
        <x:f>ROUND(H13*I13,0)</x:f>
        <x:v>7168</x:v>
      </x:c>
      <x:c r="K13" s="9" t="str">
        <x:f>"Need "&amp;ROUND(H13,1)&amp;" of "&amp;A13&amp;" by "&amp;DAY($B$3)&amp;"/"&amp;MONTH($B$3)&amp;". Please confirm rate and delivery slot."</x:f>
        <x:v>Need 12.8 of Ghee by 26/11. Please confirm rate and delivery slot.</x:v>
      </x:c>
    </x:row>
    <x:row r="15">
      <x:c r="A15" s="16" t="inlineStr">
        <x:is>
          <x:t xml:space="preserve">Total order value (Rs)</x:t>
        </x:is>
      </x:c>
      <x:c r="J15" s="17" t="n">
        <x:f>SUM(J6:J13)</x:f>
        <x:v>86511</x:v>
      </x:c>
    </x:row>
    <x:row r="16">
      <x:c r="A16" t="inlineStr">
        <x:is>
          <x:t xml:space="preserve">Grocery subtotal</x:t>
        </x:is>
      </x:c>
      <x:c r="J16" s="12" t="n">
        <x:f>SUMIF($B$6:$B$13,"Grocery",$J$6:$J$13)</x:f>
        <x:v>29062</x:v>
      </x:c>
    </x:row>
    <x:row r="17">
      <x:c r="A17" t="inlineStr">
        <x:is>
          <x:t xml:space="preserve">Dairy subtotal</x:t>
        </x:is>
      </x:c>
      <x:c r="J17" s="12" t="n">
        <x:f>SUMIF($B$6:$B$13,"Dairy",$J$6:$J$13)</x:f>
        <x:v>40002</x:v>
      </x:c>
    </x:row>
    <x:row r="18">
      <x:c r="A18" t="inlineStr">
        <x:is>
          <x:t xml:space="preserve">Vegetable mandi subtotal</x:t>
        </x:is>
      </x:c>
      <x:c r="J18" s="12" t="n">
        <x:f>SUMIF($B$6:$B$13,"Vegetable mandi",$J$6:$J$13)</x:f>
        <x:v>17447</x:v>
      </x:c>
    </x:row>
  </x:sheetData>
  <x:pageMargins left="0.7" right="0.7" top="0.75" bottom="0.75" header="0.3" footer="0.3"/>
</x:worksheet>
</file>