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0348f6de3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osts" sheetId="1" r:id="R400761240ad34732"/>
    <x:sheet xmlns:r="http://schemas.openxmlformats.org/officeDocument/2006/relationships" name="Monthly P&amp;L" sheetId="2" r:id="R7388104124934978"/>
    <x:sheet xmlns:r="http://schemas.openxmlformats.org/officeDocument/2006/relationships" name="12 months" sheetId="3" r:id="R02bceae9fe364b0b"/>
    <x:sheet xmlns:r="http://schemas.openxmlformats.org/officeDocument/2006/relationships" name="Assumptions and sources" sheetId="4" r:id="Rdb95b85b0a8a48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&quot;$&quot;#,##0"/>
    <x:numFmt numFmtId="165" formatCode="0.0%"/>
  </x:numFmts>
  <x:fonts count="5">
    <x:font>
      <x:sz val="11"/>
      <x:color theme="1"/>
      <x:name val="Calibri"/>
      <x:family val="2"/>
      <x:scheme val="minor"/>
    </x:font>
    <x:font>
      <x:b/>
      <x:sz val="16"/>
    </x:font>
    <x:font>
      <x:i/>
      <x:color rgb="FF5B6479"/>
    </x:font>
    <x:font>
      <x:b/>
      <x:color rgb="FFFFFFFF"/>
    </x:font>
    <x:font>
      <x:b/>
    </x:font>
  </x:fonts>
  <x:fills count="4">
    <x:fill>
      <x:patternFill patternType="none"/>
    </x:fill>
    <x:fill>
      <x:patternFill patternType="gray125"/>
    </x:fill>
    <x:fill>
      <x:patternFill patternType="solid">
        <x:fgColor rgb="FF1A3FF0"/>
      </x:patternFill>
    </x:fill>
    <x:fill>
      <x:patternFill patternType="solid">
        <x:fgColor rgb="FFFFF7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/>
    <x:xf numFmtId="0" fontId="2" fillId="0" borderId="0" xfId="0"/>
    <x:xf numFmtId="0" fontId="3" fillId="2" borderId="0" xfId="0"/>
    <x:xf numFmtId="164" fontId="0" fillId="3" borderId="0" xfId="0"/>
    <x:xf numFmtId="0" fontId="4" fillId="0" borderId="0" xfId="0"/>
    <x:xf numFmtId="164" fontId="4" fillId="0" borderId="0" xfId="0"/>
    <x:xf numFmtId="0" fontId="0" fillId="3" borderId="0" xfId="0"/>
    <x:xf numFmtId="164" fontId="0" fillId="0" borderId="0" xfId="0"/>
    <x:xf numFmtId="165" fontId="0" fillId="0" borderId="0" xfId="0"/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2d91be0d34df3" /><Relationship Type="http://schemas.openxmlformats.org/officeDocument/2006/relationships/theme" Target="/xl/theme/theme1.xml" Id="R183fd3c487704322" /><Relationship Type="http://schemas.openxmlformats.org/officeDocument/2006/relationships/sharedStrings" Target="/xl/sharedStrings.xml" Id="R38b083dee0c343cb" /><Relationship Type="http://schemas.openxmlformats.org/officeDocument/2006/relationships/worksheet" Target="/xl/worksheets/sheet1.xml" Id="R400761240ad34732" /><Relationship Type="http://schemas.openxmlformats.org/officeDocument/2006/relationships/worksheet" Target="/xl/worksheets/sheet2.xml" Id="R7388104124934978" /><Relationship Type="http://schemas.openxmlformats.org/officeDocument/2006/relationships/worksheet" Target="/xl/worksheets/sheet3.xml" Id="R02bceae9fe364b0b" /><Relationship Type="http://schemas.openxmlformats.org/officeDocument/2006/relationships/worksheet" Target="/xl/worksheets/sheet4.xml" Id="Rdb95b85b0a8a48a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52" customWidth="1"/>
    <x:col min="2" max="2" width="18" customWidth="1"/>
  </x:cols>
  <x:sheetData>
    <x:row r="1">
      <x:c r="A1" s="1" t="inlineStr">
        <x:is>
          <x:t xml:space="preserve">Wedding and event venue financial model (Excel)</x:t>
        </x:is>
      </x:c>
    </x:row>
    <x:row r="2">
      <x:c r="A2" s="2" t="inlineStr">
        <x:is>
          <x:t xml:space="preserve">United States · amounts in USD · yellow cells are your inputs</x:t>
        </x:is>
      </x:c>
    </x:row>
    <x:row r="4">
      <x:c r="A4" s="3" t="inlineStr">
        <x:is>
          <x:t xml:space="preserve">One-off cost to open</x:t>
        </x:is>
      </x:c>
      <x:c r="B4" s="3" t="inlineStr">
        <x:is>
          <x:t xml:space="preserve">Amount</x:t>
        </x:is>
      </x:c>
    </x:row>
    <x:row r="5">
      <x:c r="A5" t="inlineStr">
        <x:is>
          <x:t xml:space="preserve">Lease security deposit and first month rent</x:t>
        </x:is>
      </x:c>
      <x:c r="B5" s="4" t="n">
        <x:v>24000</x:v>
      </x:c>
    </x:row>
    <x:row r="6">
      <x:c r="A6" t="inlineStr">
        <x:is>
          <x:t xml:space="preserve">Build-out, restrooms and accessibility upgrades</x:t>
        </x:is>
      </x:c>
      <x:c r="B6" s="4" t="n">
        <x:v>60000</x:v>
      </x:c>
    </x:row>
    <x:row r="7">
      <x:c r="A7" t="inlineStr">
        <x:is>
          <x:t xml:space="preserve">Tables, chairs, linens and decor inventory</x:t>
        </x:is>
      </x:c>
      <x:c r="B7" s="4" t="n">
        <x:v>25000</x:v>
      </x:c>
    </x:row>
    <x:row r="8">
      <x:c r="A8" t="inlineStr">
        <x:is>
          <x:t xml:space="preserve">Sound, lighting and AV</x:t>
        </x:is>
      </x:c>
      <x:c r="B8" s="4" t="n">
        <x:v>15000</x:v>
      </x:c>
    </x:row>
    <x:row r="9">
      <x:c r="A9" t="inlineStr">
        <x:is>
          <x:t xml:space="preserve">Permits, plan review, occupancy and fire inspection</x:t>
        </x:is>
      </x:c>
      <x:c r="B9" s="4" t="n">
        <x:v>5000</x:v>
      </x:c>
    </x:row>
    <x:row r="10">
      <x:c r="A10" t="inlineStr">
        <x:is>
          <x:t xml:space="preserve">Insurance down payment</x:t>
        </x:is>
      </x:c>
      <x:c r="B10" s="4" t="n">
        <x:v>4000</x:v>
      </x:c>
    </x:row>
    <x:row r="11">
      <x:c r="A11" t="inlineStr">
        <x:is>
          <x:t xml:space="preserve">Website, photography and launch marketing</x:t>
        </x:is>
      </x:c>
      <x:c r="B11" s="4" t="n">
        <x:v>8000</x:v>
      </x:c>
    </x:row>
    <x:row r="12">
      <x:c r="A12" t="inlineStr">
        <x:is>
          <x:t xml:space="preserve">Legal and accounting setup</x:t>
        </x:is>
      </x:c>
      <x:c r="B12" s="4" t="n">
        <x:v>3000</x:v>
      </x:c>
    </x:row>
    <x:row r="13">
      <x:c r="A13" t="inlineStr">
        <x:is>
          <x:t xml:space="preserve">Working capital reserve</x:t>
        </x:is>
      </x:c>
      <x:c r="B13" s="4" t="n">
        <x:v>30000</x:v>
      </x:c>
    </x:row>
    <x:row r="14">
      <x:c r="B14" s="4" t="n"/>
    </x:row>
    <x:row r="15">
      <x:c r="B15" s="4" t="n"/>
    </x:row>
    <x:row r="16">
      <x:c r="B16" s="4" t="n"/>
    </x:row>
    <x:row r="17">
      <x:c r="A17" s="5" t="inlineStr">
        <x:is>
          <x:t xml:space="preserve">Total startup cost</x:t>
        </x:is>
      </x:c>
      <x:c r="B17" s="6" t="n">
        <x:f>SUM(B5:B16)</x:f>
        <x:v>174000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</x:cols>
  <x:sheetData>
    <x:row r="1">
      <x:c r="A1" s="3" t="inlineStr">
        <x:is>
          <x:t xml:space="preserve">Revenue line (per month)</x:t>
        </x:is>
      </x:c>
      <x:c r="B1" s="3" t="inlineStr">
        <x:is>
          <x:t xml:space="preserve">Quantity</x:t>
        </x:is>
      </x:c>
      <x:c r="C1" s="3" t="inlineStr">
        <x:is>
          <x:t xml:space="preserve">Price</x:t>
        </x:is>
      </x:c>
      <x:c r="D1" s="3" t="inlineStr">
        <x:is>
          <x:t xml:space="preserve">Revenue</x:t>
        </x:is>
      </x:c>
    </x:row>
    <x:row r="2">
      <x:c r="A2" t="inlineStr">
        <x:is>
          <x:t xml:space="preserve">Peak-season weddings</x:t>
        </x:is>
      </x:c>
      <x:c r="B2" s="7" t="n">
        <x:v>3</x:v>
      </x:c>
      <x:c r="C2" s="4" t="n">
        <x:v>9000</x:v>
      </x:c>
      <x:c r="D2" s="8" t="n">
        <x:f>B2*C2</x:f>
        <x:v>27000</x:v>
      </x:c>
    </x:row>
    <x:row r="3">
      <x:c r="A3" t="inlineStr">
        <x:is>
          <x:t xml:space="preserve">Friday and Sunday events</x:t>
        </x:is>
      </x:c>
      <x:c r="B3" s="7" t="n">
        <x:v>3</x:v>
      </x:c>
      <x:c r="C3" s="4" t="n">
        <x:v>4500</x:v>
      </x:c>
      <x:c r="D3" s="8" t="n">
        <x:f>B3*C3</x:f>
        <x:v>13500</x:v>
      </x:c>
    </x:row>
    <x:row r="4">
      <x:c r="A4" t="inlineStr">
        <x:is>
          <x:t xml:space="preserve">Weekday corporate and community events</x:t>
        </x:is>
      </x:c>
      <x:c r="B4" s="7" t="n">
        <x:v>5</x:v>
      </x:c>
      <x:c r="C4" s="4" t="n">
        <x:v>1500</x:v>
      </x:c>
      <x:c r="D4" s="8" t="n">
        <x:f>B4*C4</x:f>
        <x:v>7500</x:v>
      </x:c>
    </x:row>
    <x:row r="5">
      <x:c r="B5" s="7" t="n"/>
      <x:c r="C5" s="7" t="n"/>
      <x:c r="D5" s="8" t="n">
        <x:f>B5*C5</x:f>
        <x:v>0</x:v>
      </x:c>
    </x:row>
    <x:row r="6">
      <x:c r="B6" s="7" t="n"/>
      <x:c r="C6" s="7" t="n"/>
      <x:c r="D6" s="8" t="n">
        <x:f>B6*C6</x:f>
        <x:v>0</x:v>
      </x:c>
    </x:row>
    <x:row r="8">
      <x:c r="A8" s="5" t="inlineStr">
        <x:is>
          <x:t xml:space="preserve">Total revenue</x:t>
        </x:is>
      </x:c>
      <x:c r="D8" s="8" t="n">
        <x:f>SUM(D2:D6)</x:f>
        <x:v>48000</x:v>
      </x:c>
    </x:row>
    <x:row r="9">
      <x:c r="A9" t="inlineStr">
        <x:is>
          <x:t xml:space="preserve">Direct costs (food, ingredients, event consumables) %</x:t>
        </x:is>
      </x:c>
      <x:c r="B9" s="7" t="n">
        <x:v>15</x:v>
      </x:c>
    </x:row>
    <x:row r="10">
      <x:c r="A10" t="inlineStr">
        <x:is>
          <x:t xml:space="preserve">Direct costs</x:t>
        </x:is>
      </x:c>
      <x:c r="D10" s="8" t="n">
        <x:f>ROUND(D8*B9/100,0)</x:f>
        <x:v>7200</x:v>
      </x:c>
    </x:row>
    <x:row r="11">
      <x:c r="A11" s="5" t="inlineStr">
        <x:is>
          <x:t xml:space="preserve">Gross profit</x:t>
        </x:is>
      </x:c>
      <x:c r="D11" s="8" t="n">
        <x:f>D8-D10</x:f>
        <x:v>40800</x:v>
      </x:c>
    </x:row>
    <x:row r="13">
      <x:c r="A13" s="3" t="inlineStr">
        <x:is>
          <x:t xml:space="preserve">Fixed monthly cost</x:t>
        </x:is>
      </x:c>
      <x:c r="B13" s="3" t="inlineStr">
        <x:is>
          <x:t xml:space="preserve"/>
        </x:is>
      </x:c>
      <x:c r="C13" s="3" t="inlineStr">
        <x:is>
          <x:t xml:space="preserve"/>
        </x:is>
      </x:c>
      <x:c r="D13" s="3" t="inlineStr">
        <x:is>
          <x:t xml:space="preserve">Amount</x:t>
        </x:is>
      </x:c>
    </x:row>
    <x:row r="14">
      <x:c r="A14" t="inlineStr">
        <x:is>
          <x:t xml:space="preserve">Rent</x:t>
        </x:is>
      </x:c>
      <x:c r="D14" s="4" t="n">
        <x:v>12000</x:v>
      </x:c>
    </x:row>
    <x:row r="15">
      <x:c r="A15" t="inlineStr">
        <x:is>
          <x:t xml:space="preserve">Venue manager and coordinator salaries</x:t>
        </x:is>
      </x:c>
      <x:c r="D15" s="4" t="n">
        <x:v>9500</x:v>
      </x:c>
    </x:row>
    <x:row r="16">
      <x:c r="A16" t="inlineStr">
        <x:is>
          <x:t xml:space="preserve">Owner salary</x:t>
        </x:is>
      </x:c>
      <x:c r="D16" s="4" t="n">
        <x:v>5000</x:v>
      </x:c>
    </x:row>
    <x:row r="17">
      <x:c r="A17" t="inlineStr">
        <x:is>
          <x:t xml:space="preserve">Utilities</x:t>
        </x:is>
      </x:c>
      <x:c r="D17" s="4" t="n">
        <x:v>2200</x:v>
      </x:c>
    </x:row>
    <x:row r="18">
      <x:c r="A18" t="inlineStr">
        <x:is>
          <x:t xml:space="preserve">Insurance</x:t>
        </x:is>
      </x:c>
      <x:c r="D18" s="4" t="n">
        <x:v>1200</x:v>
      </x:c>
    </x:row>
    <x:row r="19">
      <x:c r="A19" t="inlineStr">
        <x:is>
          <x:t xml:space="preserve">Marketing and listing fees</x:t>
        </x:is>
      </x:c>
      <x:c r="D19" s="4" t="n">
        <x:v>2500</x:v>
      </x:c>
    </x:row>
    <x:row r="20">
      <x:c r="A20" t="inlineStr">
        <x:is>
          <x:t xml:space="preserve">Maintenance and repairs</x:t>
        </x:is>
      </x:c>
      <x:c r="D20" s="4" t="n">
        <x:v>1500</x:v>
      </x:c>
    </x:row>
    <x:row r="21">
      <x:c r="A21" t="inlineStr">
        <x:is>
          <x:t xml:space="preserve">Software and phone</x:t>
        </x:is>
      </x:c>
      <x:c r="D21" s="4" t="n">
        <x:v>300</x:v>
      </x:c>
    </x:row>
    <x:row r="22">
      <x:c r="A22" t="inlineStr">
        <x:is>
          <x:t xml:space="preserve">Loan repayment</x:t>
        </x:is>
      </x:c>
      <x:c r="D22" s="4" t="n">
        <x:v>3500</x:v>
      </x:c>
    </x:row>
    <x:row r="23">
      <x:c r="D23" s="4" t="n"/>
    </x:row>
    <x:row r="24">
      <x:c r="D24" s="4" t="n"/>
    </x:row>
    <x:row r="25">
      <x:c r="A25" s="5" t="inlineStr">
        <x:is>
          <x:t xml:space="preserve">Total fixed costs</x:t>
        </x:is>
      </x:c>
      <x:c r="D25" s="8" t="n">
        <x:f>SUM(D14:D24)</x:f>
        <x:v>37700</x:v>
      </x:c>
    </x:row>
    <x:row r="27">
      <x:c r="A27" s="5" t="inlineStr">
        <x:is>
          <x:t xml:space="preserve">Net profit per month</x:t>
        </x:is>
      </x:c>
      <x:c r="D27" s="6" t="n">
        <x:f>D11-D25</x:f>
        <x:v>3100</x:v>
      </x:c>
    </x:row>
    <x:row r="28">
      <x:c r="A28" t="inlineStr">
        <x:is>
          <x:t xml:space="preserve">Net margin</x:t>
        </x:is>
      </x:c>
      <x:c r="D28" s="9" t="n">
        <x:f>IF(D8=0,0,D27/D8)</x:f>
        <x:v>0.06458333333333334</x:v>
      </x:c>
    </x:row>
    <x:row r="29">
      <x:c r="A29" t="inlineStr">
        <x:is>
          <x:t xml:space="preserve">Break-even revenue per month</x:t>
        </x:is>
      </x:c>
      <x:c r="D29" s="8" t="n">
        <x:f>IF(B9&gt;=100,0,ROUND(D25/(1-B9/100),0))</x:f>
        <x:v>44353</x:v>
      </x:c>
    </x:row>
    <x:row r="30">
      <x:c r="A30" t="inlineStr">
        <x:is>
          <x:t xml:space="preserve">Months to earn back the startup cost</x:t>
        </x:is>
      </x:c>
      <x:c r="D30" t="n">
        <x:f>IF(D27&lt;=0,"not at this profit",ROUNDUP('Startup costs'!B17/D27,0))</x:f>
        <x:v>57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30" customWidth="1"/>
  </x:cols>
  <x:sheetData>
    <x:row r="1">
      <x:c r="A1" t="inlineStr">
        <x:is>
          <x:t xml:space="preserve">Monthly growth in revenue %</x:t>
        </x:is>
      </x:c>
      <x:c r="B1" s="7" t="n">
        <x:v>3</x:v>
      </x:c>
    </x:row>
    <x:row r="3">
      <x:c r="A3" s="3" t="inlineStr">
        <x:is>
          <x:t xml:space="preserve">Month</x:t>
        </x:is>
      </x:c>
      <x:c r="B3" s="3" t="inlineStr">
        <x:is>
          <x:t xml:space="preserve">Revenue</x:t>
        </x:is>
      </x:c>
      <x:c r="C3" s="3" t="inlineStr">
        <x:is>
          <x:t xml:space="preserve">Direct costs</x:t>
        </x:is>
      </x:c>
      <x:c r="D3" s="3" t="inlineStr">
        <x:is>
          <x:t xml:space="preserve">Fixed costs</x:t>
        </x:is>
      </x:c>
      <x:c r="E3" s="3" t="inlineStr">
        <x:is>
          <x:t xml:space="preserve">Net profit</x:t>
        </x:is>
      </x:c>
      <x:c r="F3" s="3" t="inlineStr">
        <x:is>
          <x:t xml:space="preserve">Cumulative</x:t>
        </x:is>
      </x:c>
    </x:row>
    <x:row r="4">
      <x:c r="A4" t="inlineStr">
        <x:is>
          <x:t xml:space="preserve">Month 1</x:t>
        </x:is>
      </x:c>
      <x:c r="B4" s="8" t="n">
        <x:f>ROUND('Monthly P&amp;L'!D8*(1+$B$1/100)^0,0)</x:f>
        <x:v>48000</x:v>
      </x:c>
      <x:c r="C4" s="8" t="n">
        <x:f>ROUND(B4*'Monthly P&amp;L'!B9/100,0)</x:f>
        <x:v>7200</x:v>
      </x:c>
      <x:c r="D4" s="8" t="n">
        <x:f>'Monthly P&amp;L'!D25</x:f>
        <x:v>37700</x:v>
      </x:c>
      <x:c r="E4" s="8" t="n">
        <x:f>B4-C4-D4</x:f>
        <x:v>3100</x:v>
      </x:c>
      <x:c r="F4" s="8" t="n">
        <x:f>E4</x:f>
        <x:v>3100</x:v>
      </x:c>
    </x:row>
    <x:row r="5">
      <x:c r="A5" t="inlineStr">
        <x:is>
          <x:t xml:space="preserve">Month 2</x:t>
        </x:is>
      </x:c>
      <x:c r="B5" s="8" t="n">
        <x:f>ROUND('Monthly P&amp;L'!D8*(1+$B$1/100)^1,0)</x:f>
        <x:v>49440</x:v>
      </x:c>
      <x:c r="C5" s="8" t="n">
        <x:f>ROUND(B5*'Monthly P&amp;L'!B9/100,0)</x:f>
        <x:v>7416</x:v>
      </x:c>
      <x:c r="D5" s="8" t="n">
        <x:f>'Monthly P&amp;L'!D25</x:f>
        <x:v>37700</x:v>
      </x:c>
      <x:c r="E5" s="8" t="n">
        <x:f>B5-C5-D5</x:f>
        <x:v>4324</x:v>
      </x:c>
      <x:c r="F5" s="8" t="n">
        <x:f>F4+E5</x:f>
        <x:v>7424</x:v>
      </x:c>
    </x:row>
    <x:row r="6">
      <x:c r="A6" t="inlineStr">
        <x:is>
          <x:t xml:space="preserve">Month 3</x:t>
        </x:is>
      </x:c>
      <x:c r="B6" s="8" t="n">
        <x:f>ROUND('Monthly P&amp;L'!D8*(1+$B$1/100)^2,0)</x:f>
        <x:v>50923</x:v>
      </x:c>
      <x:c r="C6" s="8" t="n">
        <x:f>ROUND(B6*'Monthly P&amp;L'!B9/100,0)</x:f>
        <x:v>7638</x:v>
      </x:c>
      <x:c r="D6" s="8" t="n">
        <x:f>'Monthly P&amp;L'!D25</x:f>
        <x:v>37700</x:v>
      </x:c>
      <x:c r="E6" s="8" t="n">
        <x:f>B6-C6-D6</x:f>
        <x:v>5585</x:v>
      </x:c>
      <x:c r="F6" s="8" t="n">
        <x:f>F5+E6</x:f>
        <x:v>13009</x:v>
      </x:c>
    </x:row>
    <x:row r="7">
      <x:c r="A7" t="inlineStr">
        <x:is>
          <x:t xml:space="preserve">Month 4</x:t>
        </x:is>
      </x:c>
      <x:c r="B7" s="8" t="n">
        <x:f>ROUND('Monthly P&amp;L'!D8*(1+$B$1/100)^3,0)</x:f>
        <x:v>52451</x:v>
      </x:c>
      <x:c r="C7" s="8" t="n">
        <x:f>ROUND(B7*'Monthly P&amp;L'!B9/100,0)</x:f>
        <x:v>7868</x:v>
      </x:c>
      <x:c r="D7" s="8" t="n">
        <x:f>'Monthly P&amp;L'!D25</x:f>
        <x:v>37700</x:v>
      </x:c>
      <x:c r="E7" s="8" t="n">
        <x:f>B7-C7-D7</x:f>
        <x:v>6883</x:v>
      </x:c>
      <x:c r="F7" s="8" t="n">
        <x:f>F6+E7</x:f>
        <x:v>19892</x:v>
      </x:c>
    </x:row>
    <x:row r="8">
      <x:c r="A8" t="inlineStr">
        <x:is>
          <x:t xml:space="preserve">Month 5</x:t>
        </x:is>
      </x:c>
      <x:c r="B8" s="8" t="n">
        <x:f>ROUND('Monthly P&amp;L'!D8*(1+$B$1/100)^4,0)</x:f>
        <x:v>54024</x:v>
      </x:c>
      <x:c r="C8" s="8" t="n">
        <x:f>ROUND(B8*'Monthly P&amp;L'!B9/100,0)</x:f>
        <x:v>8104</x:v>
      </x:c>
      <x:c r="D8" s="8" t="n">
        <x:f>'Monthly P&amp;L'!D25</x:f>
        <x:v>37700</x:v>
      </x:c>
      <x:c r="E8" s="8" t="n">
        <x:f>B8-C8-D8</x:f>
        <x:v>8220</x:v>
      </x:c>
      <x:c r="F8" s="8" t="n">
        <x:f>F7+E8</x:f>
        <x:v>28112</x:v>
      </x:c>
    </x:row>
    <x:row r="9">
      <x:c r="A9" t="inlineStr">
        <x:is>
          <x:t xml:space="preserve">Month 6</x:t>
        </x:is>
      </x:c>
      <x:c r="B9" s="8" t="n">
        <x:f>ROUND('Monthly P&amp;L'!D8*(1+$B$1/100)^5,0)</x:f>
        <x:v>55645</x:v>
      </x:c>
      <x:c r="C9" s="8" t="n">
        <x:f>ROUND(B9*'Monthly P&amp;L'!B9/100,0)</x:f>
        <x:v>8347</x:v>
      </x:c>
      <x:c r="D9" s="8" t="n">
        <x:f>'Monthly P&amp;L'!D25</x:f>
        <x:v>37700</x:v>
      </x:c>
      <x:c r="E9" s="8" t="n">
        <x:f>B9-C9-D9</x:f>
        <x:v>9598</x:v>
      </x:c>
      <x:c r="F9" s="8" t="n">
        <x:f>F8+E9</x:f>
        <x:v>37710</x:v>
      </x:c>
    </x:row>
    <x:row r="10">
      <x:c r="A10" t="inlineStr">
        <x:is>
          <x:t xml:space="preserve">Month 7</x:t>
        </x:is>
      </x:c>
      <x:c r="B10" s="8" t="n">
        <x:f>ROUND('Monthly P&amp;L'!D8*(1+$B$1/100)^6,0)</x:f>
        <x:v>57315</x:v>
      </x:c>
      <x:c r="C10" s="8" t="n">
        <x:f>ROUND(B10*'Monthly P&amp;L'!B9/100,0)</x:f>
        <x:v>8597</x:v>
      </x:c>
      <x:c r="D10" s="8" t="n">
        <x:f>'Monthly P&amp;L'!D25</x:f>
        <x:v>37700</x:v>
      </x:c>
      <x:c r="E10" s="8" t="n">
        <x:f>B10-C10-D10</x:f>
        <x:v>11018</x:v>
      </x:c>
      <x:c r="F10" s="8" t="n">
        <x:f>F9+E10</x:f>
        <x:v>48728</x:v>
      </x:c>
    </x:row>
    <x:row r="11">
      <x:c r="A11" t="inlineStr">
        <x:is>
          <x:t xml:space="preserve">Month 8</x:t>
        </x:is>
      </x:c>
      <x:c r="B11" s="8" t="n">
        <x:f>ROUND('Monthly P&amp;L'!D8*(1+$B$1/100)^7,0)</x:f>
        <x:v>59034</x:v>
      </x:c>
      <x:c r="C11" s="8" t="n">
        <x:f>ROUND(B11*'Monthly P&amp;L'!B9/100,0)</x:f>
        <x:v>8855</x:v>
      </x:c>
      <x:c r="D11" s="8" t="n">
        <x:f>'Monthly P&amp;L'!D25</x:f>
        <x:v>37700</x:v>
      </x:c>
      <x:c r="E11" s="8" t="n">
        <x:f>B11-C11-D11</x:f>
        <x:v>12479</x:v>
      </x:c>
      <x:c r="F11" s="8" t="n">
        <x:f>F10+E11</x:f>
        <x:v>61207</x:v>
      </x:c>
    </x:row>
    <x:row r="12">
      <x:c r="A12" t="inlineStr">
        <x:is>
          <x:t xml:space="preserve">Month 9</x:t>
        </x:is>
      </x:c>
      <x:c r="B12" s="8" t="n">
        <x:f>ROUND('Monthly P&amp;L'!D8*(1+$B$1/100)^8,0)</x:f>
        <x:v>60805</x:v>
      </x:c>
      <x:c r="C12" s="8" t="n">
        <x:f>ROUND(B12*'Monthly P&amp;L'!B9/100,0)</x:f>
        <x:v>9121</x:v>
      </x:c>
      <x:c r="D12" s="8" t="n">
        <x:f>'Monthly P&amp;L'!D25</x:f>
        <x:v>37700</x:v>
      </x:c>
      <x:c r="E12" s="8" t="n">
        <x:f>B12-C12-D12</x:f>
        <x:v>13984</x:v>
      </x:c>
      <x:c r="F12" s="8" t="n">
        <x:f>F11+E12</x:f>
        <x:v>75191</x:v>
      </x:c>
    </x:row>
    <x:row r="13">
      <x:c r="A13" t="inlineStr">
        <x:is>
          <x:t xml:space="preserve">Month 10</x:t>
        </x:is>
      </x:c>
      <x:c r="B13" s="8" t="n">
        <x:f>ROUND('Monthly P&amp;L'!D8*(1+$B$1/100)^9,0)</x:f>
        <x:v>62629</x:v>
      </x:c>
      <x:c r="C13" s="8" t="n">
        <x:f>ROUND(B13*'Monthly P&amp;L'!B9/100,0)</x:f>
        <x:v>9394</x:v>
      </x:c>
      <x:c r="D13" s="8" t="n">
        <x:f>'Monthly P&amp;L'!D25</x:f>
        <x:v>37700</x:v>
      </x:c>
      <x:c r="E13" s="8" t="n">
        <x:f>B13-C13-D13</x:f>
        <x:v>15535</x:v>
      </x:c>
      <x:c r="F13" s="8" t="n">
        <x:f>F12+E13</x:f>
        <x:v>90726</x:v>
      </x:c>
    </x:row>
    <x:row r="14">
      <x:c r="A14" t="inlineStr">
        <x:is>
          <x:t xml:space="preserve">Month 11</x:t>
        </x:is>
      </x:c>
      <x:c r="B14" s="8" t="n">
        <x:f>ROUND('Monthly P&amp;L'!D8*(1+$B$1/100)^10,0)</x:f>
        <x:v>64508</x:v>
      </x:c>
      <x:c r="C14" s="8" t="n">
        <x:f>ROUND(B14*'Monthly P&amp;L'!B9/100,0)</x:f>
        <x:v>9676</x:v>
      </x:c>
      <x:c r="D14" s="8" t="n">
        <x:f>'Monthly P&amp;L'!D25</x:f>
        <x:v>37700</x:v>
      </x:c>
      <x:c r="E14" s="8" t="n">
        <x:f>B14-C14-D14</x:f>
        <x:v>17132</x:v>
      </x:c>
      <x:c r="F14" s="8" t="n">
        <x:f>F13+E14</x:f>
        <x:v>107858</x:v>
      </x:c>
    </x:row>
    <x:row r="15">
      <x:c r="A15" t="inlineStr">
        <x:is>
          <x:t xml:space="preserve">Month 12</x:t>
        </x:is>
      </x:c>
      <x:c r="B15" s="8" t="n">
        <x:f>ROUND('Monthly P&amp;L'!D8*(1+$B$1/100)^11,0)</x:f>
        <x:v>66443</x:v>
      </x:c>
      <x:c r="C15" s="8" t="n">
        <x:f>ROUND(B15*'Monthly P&amp;L'!B9/100,0)</x:f>
        <x:v>9966</x:v>
      </x:c>
      <x:c r="D15" s="8" t="n">
        <x:f>'Monthly P&amp;L'!D25</x:f>
        <x:v>37700</x:v>
      </x:c>
      <x:c r="E15" s="8" t="n">
        <x:f>B15-C15-D15</x:f>
        <x:v>18777</x:v>
      </x:c>
      <x:c r="F15" s="8" t="n">
        <x:f>F14+E15</x:f>
        <x:v>126635</x:v>
      </x:c>
    </x:row>
    <x:row r="16">
      <x:c r="A16" s="5" t="inlineStr">
        <x:is>
          <x:t xml:space="preserve">Year total</x:t>
        </x:is>
      </x:c>
      <x:c r="B16" s="8" t="n">
        <x:f>SUM(B4:B15)</x:f>
        <x:v>681217</x:v>
      </x:c>
      <x:c r="C16" s="8" t="n">
        <x:f>SUM(C4:C15)</x:f>
        <x:v>102182</x:v>
      </x:c>
      <x:c r="D16" s="8" t="n">
        <x:f>SUM(D4:D15)</x:f>
        <x:v>452400</x:v>
      </x:c>
      <x:c r="E16" s="8" t="n">
        <x:f>SUM(E4:E15)</x:f>
        <x:v>126635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5" t="inlineStr">
        <x:is>
          <x:t xml:space="preserve">Assumptions (replace every yellow cell with your own figures)</x:t>
        </x:is>
      </x:c>
    </x:row>
    <x:row r="2">
      <x:c r="A2" s="10" t="inlineStr">
        <x:is>
          <x:t xml:space="preserve">All figures are illustrative sample inputs in US dollars. Replace every yellow cell with your own quotes, rent, fees and wages.</x:t>
        </x:is>
      </x:c>
    </x:row>
    <x:row r="3">
      <x:c r="A3" s="10" t="inlineStr">
        <x:is>
          <x:t xml:space="preserve">Revenue shows an average month across the year. Peak months will be higher and winter months lower, so use the 12 months sheet to model the season.</x:t>
        </x:is>
      </x:c>
    </x:row>
    <x:row r="4">
      <x:c r="A4" s="10" t="inlineStr">
        <x:is>
          <x:t xml:space="preserve">Event costs cover event-day staff, cleaning, utilities for the day, laundry and consumables, set as a share of revenue.</x:t>
        </x:is>
      </x:c>
    </x:row>
    <x:row r="5">
      <x:c r="A5" s="10" t="inlineStr">
        <x:is>
          <x:t xml:space="preserve">Sales tax is excluded from revenue because it is collected for the state, not earned.</x:t>
        </x:is>
      </x:c>
    </x:row>
    <x:row r="6">
      <x:c r="A6" s="10" t="inlineStr">
        <x:is>
          <x:t xml:space="preserve">Price check: The Knot's 2025 Real Weddings Study reported an average US venue spend of about $12,200 for weddings held in 2024.</x:t>
        </x:is>
      </x:c>
    </x:row>
    <x:row r="8">
      <x:c r="A8" s="5" t="inlineStr">
        <x:is>
          <x:t xml:space="preserve">Sources</x:t>
        </x:is>
      </x:c>
    </x:row>
    <x:row r="9">
      <x:c r="A9" t="inlineStr">
        <x:is>
          <x:t xml:space="preserve">SBA: Write your business plan: https://www.sba.gov/business-guide/plan-your-business/write-your-business-plan (checked 2026-10-02)</x:t>
        </x:is>
      </x:c>
    </x:row>
    <x:row r="10">
      <x:c r="A10" t="inlineStr">
        <x:is>
          <x:t xml:space="preserve">SBA: Apply for licenses and permits: https://www.sba.gov/business-guide/launch-your-business/apply-licenses-permits (checked 2026-10-02)</x:t>
        </x:is>
      </x:c>
    </x:row>
    <x:row r="11">
      <x:c r="A11" t="inlineStr">
        <x:is>
          <x:t xml:space="preserve">SBA: Calculate your startup costs: https://www.sba.gov/business-guide/plan-your-business/calculate-your-startup-costs (checked 2026-10-02)</x:t>
        </x:is>
      </x:c>
    </x:row>
    <x:row r="12">
      <x:c r="A12" t="inlineStr">
        <x:is>
          <x:t xml:space="preserve">ADA.gov: Title III regulations for businesses and nonprofits: https://www.ada.gov/topics/title-iii/ (checked 2026-10-02)</x:t>
        </x:is>
      </x:c>
    </x:row>
    <x:row r="13">
      <x:c r="A13" t="inlineStr">
        <x:is>
          <x:t xml:space="preserve">FOX 5 New York: The Knot 2025 Real Weddings Study figures (weddings held in 2024): https://www.fox5ny.com/news/average-wedding-cost-2025-the-knot (checked 2026-10-02)</x:t>
        </x:is>
      </x:c>
    </x:row>
    <x:row r="15">
      <x:c r="A15" t="str">
        <x:v>Illustrative figures only, not financial advice. Made by Kaliquid (kaliquid.com).</x:v>
      </x:c>
    </x:row>
  </x:sheetData>
  <x:pageMargins left="0.7" right="0.7" top="0.75" bottom="0.75" header="0.3" footer="0.3"/>
</x:worksheet>
</file>