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5bbd607e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dd65b86801a04b54"/>
    <x:sheet xmlns:r="http://schemas.openxmlformats.org/officeDocument/2006/relationships" name="Monthly P&amp;L" sheetId="2" r:id="R9ce16f382e534090"/>
    <x:sheet xmlns:r="http://schemas.openxmlformats.org/officeDocument/2006/relationships" name="12 months" sheetId="3" r:id="Ra9e8f17f6a8b442c"/>
    <x:sheet xmlns:r="http://schemas.openxmlformats.org/officeDocument/2006/relationships" name="Assumptions and sources" sheetId="4" r:id="R50879e8873be40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&quot;R&quot;#,##0"/>
    <x:numFmt numFmtId="165" formatCode="0.0%"/>
  </x:numFmts>
  <x:fonts count="5">
    <x:font>
      <x:sz val="11"/>
      <x:color theme="1"/>
      <x:name val="Calibri"/>
      <x:family val="2"/>
      <x:scheme val="minor"/>
    </x:font>
    <x:font>
      <x:b/>
      <x:sz val="16"/>
    </x:font>
    <x:font>
      <x:i/>
      <x:color rgb="FF5B6479"/>
    </x:font>
    <x:font>
      <x:b/>
      <x:color rgb="FFFFFFFF"/>
    </x:font>
    <x:font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164" fontId="0" fillId="3" borderId="0" xfId="0"/>
    <x:xf numFmtId="0" fontId="4" fillId="0" borderId="0" xfId="0"/>
    <x:xf numFmtId="164" fontId="4" fillId="0" borderId="0" xfId="0"/>
    <x:xf numFmtId="0" fontId="0" fillId="3" borderId="0" xfId="0"/>
    <x:xf numFmtId="164" fontId="0" fillId="0" borderId="0" xfId="0"/>
    <x:xf numFmtId="165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62ca7e6d64808" /><Relationship Type="http://schemas.openxmlformats.org/officeDocument/2006/relationships/theme" Target="/xl/theme/theme1.xml" Id="Rc69b33dbfb604888" /><Relationship Type="http://schemas.openxmlformats.org/officeDocument/2006/relationships/sharedStrings" Target="/xl/sharedStrings.xml" Id="R4a8040a88ffa441f" /><Relationship Type="http://schemas.openxmlformats.org/officeDocument/2006/relationships/worksheet" Target="/xl/worksheets/sheet1.xml" Id="Rdd65b86801a04b54" /><Relationship Type="http://schemas.openxmlformats.org/officeDocument/2006/relationships/worksheet" Target="/xl/worksheets/sheet2.xml" Id="R9ce16f382e534090" /><Relationship Type="http://schemas.openxmlformats.org/officeDocument/2006/relationships/worksheet" Target="/xl/worksheets/sheet3.xml" Id="Ra9e8f17f6a8b442c" /><Relationship Type="http://schemas.openxmlformats.org/officeDocument/2006/relationships/worksheet" Target="/xl/worksheets/sheet4.xml" Id="R50879e8873be400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18" customWidth="1"/>
  </x:cols>
  <x:sheetData>
    <x:row r="1">
      <x:c r="A1" s="1" t="inlineStr">
        <x:is>
          <x:t xml:space="preserve">Catering business plan for South Africa (Excel, ZAR)</x:t>
        </x:is>
      </x:c>
    </x:row>
    <x:row r="2">
      <x:c r="A2" s="2" t="inlineStr">
        <x:is>
          <x:t xml:space="preserve">South Africa · amounts in ZAR · yellow cells are your inputs</x:t>
        </x:is>
      </x:c>
    </x:row>
    <x:row r="4">
      <x:c r="A4" s="3" t="inlineStr">
        <x:is>
          <x:t xml:space="preserve">One-off cost to open</x:t>
        </x:is>
      </x:c>
      <x:c r="B4" s="3" t="inlineStr">
        <x:is>
          <x:t xml:space="preserve">Amount</x:t>
        </x:is>
      </x:c>
    </x:row>
    <x:row r="5">
      <x:c r="A5" t="inlineStr">
        <x:is>
          <x:t xml:space="preserve">Commercial cooking equipment (gas range, oven, fridges)</x:t>
        </x:is>
      </x:c>
      <x:c r="B5" s="4" t="n">
        <x:v>180000</x:v>
      </x:c>
    </x:row>
    <x:row r="6">
      <x:c r="A6" t="inlineStr">
        <x:is>
          <x:t xml:space="preserve">Kitchen fit out to R638 standard (surfaces, hand basins)</x:t>
        </x:is>
      </x:c>
      <x:c r="B6" s="4" t="n">
        <x:v>40000</x:v>
      </x:c>
    </x:row>
    <x:row r="7">
      <x:c r="A7" t="inlineStr">
        <x:is>
          <x:t xml:space="preserve">Crockery, cutlery, glassware and linen for 150 guests</x:t>
        </x:is>
      </x:c>
      <x:c r="B7" s="4" t="n">
        <x:v>45000</x:v>
      </x:c>
    </x:row>
    <x:row r="8">
      <x:c r="A8" t="inlineStr">
        <x:is>
          <x:t xml:space="preserve">Chafing dishes, urns and serving equipment</x:t>
        </x:is>
      </x:c>
      <x:c r="B8" s="4" t="n">
        <x:v>25000</x:v>
      </x:c>
    </x:row>
    <x:row r="9">
      <x:c r="A9" t="inlineStr">
        <x:is>
          <x:t xml:space="preserve">Vehicle deposit or refrigerated trailer</x:t>
        </x:is>
      </x:c>
      <x:c r="B9" s="4" t="n">
        <x:v>60000</x:v>
      </x:c>
    </x:row>
    <x:row r="10">
      <x:c r="A10" t="inlineStr">
        <x:is>
          <x:t xml:space="preserve">Opening food and packaging stock</x:t>
        </x:is>
      </x:c>
      <x:c r="B10" s="4" t="n">
        <x:v>15000</x:v>
      </x:c>
    </x:row>
    <x:row r="11">
      <x:c r="A11" t="inlineStr">
        <x:is>
          <x:t xml:space="preserve">CIPC company registration with name</x:t>
        </x:is>
      </x:c>
      <x:c r="B11" s="4" t="n">
        <x:v>175</x:v>
      </x:c>
    </x:row>
    <x:row r="12">
      <x:c r="A12" t="inlineStr">
        <x:is>
          <x:t xml:space="preserve">Launch marketing, tastings and photography</x:t>
        </x:is>
      </x:c>
      <x:c r="B12" s="4" t="n">
        <x:v>8000</x:v>
      </x:c>
    </x:row>
    <x:row r="13">
      <x:c r="B13" s="4" t="n"/>
    </x:row>
    <x:row r="14">
      <x:c r="B14" s="4" t="n"/>
    </x:row>
    <x:row r="15">
      <x:c r="B15" s="4" t="n"/>
    </x:row>
    <x:row r="16">
      <x:c r="A16" s="5" t="inlineStr">
        <x:is>
          <x:t xml:space="preserve">Total startup cost</x:t>
        </x:is>
      </x:c>
      <x:c r="B16" s="6" t="n">
        <x:f>SUM(B5:B15)</x:f>
        <x:v>373175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</x:cols>
  <x:sheetData>
    <x:row r="1">
      <x:c r="A1" s="3" t="inlineStr">
        <x:is>
          <x:t xml:space="preserve">Revenue line (per month)</x:t>
        </x:is>
      </x:c>
      <x:c r="B1" s="3" t="inlineStr">
        <x:is>
          <x:t xml:space="preserve">Quantity</x:t>
        </x:is>
      </x:c>
      <x:c r="C1" s="3" t="inlineStr">
        <x:is>
          <x:t xml:space="preserve">Price</x:t>
        </x:is>
      </x:c>
      <x:c r="D1" s="3" t="inlineStr">
        <x:is>
          <x:t xml:space="preserve">Revenue</x:t>
        </x:is>
      </x:c>
    </x:row>
    <x:row r="2">
      <x:c r="A2" t="inlineStr">
        <x:is>
          <x:t xml:space="preserve">Weddings and functions (guests served)</x:t>
        </x:is>
      </x:c>
      <x:c r="B2" s="7" t="n">
        <x:v>400</x:v>
      </x:c>
      <x:c r="C2" s="4" t="n">
        <x:v>350</x:v>
      </x:c>
      <x:c r="D2" s="8" t="n">
        <x:f>B2*C2</x:f>
        <x:v>140000</x:v>
      </x:c>
    </x:row>
    <x:row r="3">
      <x:c r="A3" t="inlineStr">
        <x:is>
          <x:t xml:space="preserve">Corporate lunch platters (per head)</x:t>
        </x:is>
      </x:c>
      <x:c r="B3" s="7" t="n">
        <x:v>120</x:v>
      </x:c>
      <x:c r="C3" s="4" t="n">
        <x:v>180</x:v>
      </x:c>
      <x:c r="D3" s="8" t="n">
        <x:f>B3*C3</x:f>
        <x:v>21600</x:v>
      </x:c>
    </x:row>
    <x:row r="4">
      <x:c r="A4" t="inlineStr">
        <x:is>
          <x:t xml:space="preserve">Equipment and crockery hire to clients (per event)</x:t>
        </x:is>
      </x:c>
      <x:c r="B4" s="7" t="n">
        <x:v>6</x:v>
      </x:c>
      <x:c r="C4" s="4" t="n">
        <x:v>1500</x:v>
      </x:c>
      <x:c r="D4" s="8" t="n">
        <x:f>B4*C4</x:f>
        <x:v>9000</x:v>
      </x:c>
    </x:row>
    <x:row r="5">
      <x:c r="B5" s="7" t="n"/>
      <x:c r="C5" s="7" t="n"/>
      <x:c r="D5" s="8" t="n">
        <x:f>B5*C5</x:f>
        <x:v>0</x:v>
      </x:c>
    </x:row>
    <x:row r="6">
      <x:c r="B6" s="7" t="n"/>
      <x:c r="C6" s="7" t="n"/>
      <x:c r="D6" s="8" t="n">
        <x:f>B6*C6</x:f>
        <x:v>0</x:v>
      </x:c>
    </x:row>
    <x:row r="8">
      <x:c r="A8" s="5" t="inlineStr">
        <x:is>
          <x:t xml:space="preserve">Total revenue</x:t>
        </x:is>
      </x:c>
      <x:c r="D8" s="8" t="n">
        <x:f>SUM(D2:D6)</x:f>
        <x:v>170600</x:v>
      </x:c>
    </x:row>
    <x:row r="9">
      <x:c r="A9" t="inlineStr">
        <x:is>
          <x:t xml:space="preserve">Direct costs (food, ingredients, event consumables) %</x:t>
        </x:is>
      </x:c>
      <x:c r="B9" s="7" t="n">
        <x:v>38</x:v>
      </x:c>
    </x:row>
    <x:row r="10">
      <x:c r="A10" t="inlineStr">
        <x:is>
          <x:t xml:space="preserve">Direct costs</x:t>
        </x:is>
      </x:c>
      <x:c r="D10" s="8" t="n">
        <x:f>ROUND(D8*B9/100,0)</x:f>
        <x:v>64828</x:v>
      </x:c>
    </x:row>
    <x:row r="11">
      <x:c r="A11" s="5" t="inlineStr">
        <x:is>
          <x:t xml:space="preserve">Gross profit</x:t>
        </x:is>
      </x:c>
      <x:c r="D11" s="8" t="n">
        <x:f>D8-D10</x:f>
        <x:v>105772</x:v>
      </x:c>
    </x:row>
    <x:row r="13">
      <x:c r="A13" s="3" t="inlineStr">
        <x:is>
          <x:t xml:space="preserve">Fixed monthly cost</x:t>
        </x:is>
      </x:c>
      <x:c r="B13" s="3" t="inlineStr">
        <x:is>
          <x:t xml:space="preserve"/>
        </x:is>
      </x:c>
      <x:c r="C13" s="3" t="inlineStr">
        <x:is>
          <x:t xml:space="preserve"/>
        </x:is>
      </x:c>
      <x:c r="D13" s="3" t="inlineStr">
        <x:is>
          <x:t xml:space="preserve">Amount</x:t>
        </x:is>
      </x:c>
    </x:row>
    <x:row r="14">
      <x:c r="A14" t="inlineStr">
        <x:is>
          <x:t xml:space="preserve">Kitchen rent or home kitchen share</x:t>
        </x:is>
      </x:c>
      <x:c r="D14" s="4" t="n">
        <x:v>12000</x:v>
      </x:c>
    </x:row>
    <x:row r="15">
      <x:c r="A15" t="inlineStr">
        <x:is>
          <x:t xml:space="preserve">Permanent staff wages</x:t>
        </x:is>
      </x:c>
      <x:c r="D15" s="4" t="n">
        <x:v>28000</x:v>
      </x:c>
    </x:row>
    <x:row r="16">
      <x:c r="A16" t="inlineStr">
        <x:is>
          <x:t xml:space="preserve">Casual waiters and chefs (average per month)</x:t>
        </x:is>
      </x:c>
      <x:c r="D16" s="4" t="n">
        <x:v>10000</x:v>
      </x:c>
    </x:row>
    <x:row r="17">
      <x:c r="A17" t="inlineStr">
        <x:is>
          <x:t xml:space="preserve">Vehicle, fuel and maintenance</x:t>
        </x:is>
      </x:c>
      <x:c r="D17" s="4" t="n">
        <x:v>6500</x:v>
      </x:c>
    </x:row>
    <x:row r="18">
      <x:c r="A18" t="inlineStr">
        <x:is>
          <x:t xml:space="preserve">Electricity, gas and water</x:t>
        </x:is>
      </x:c>
      <x:c r="D18" s="4" t="n">
        <x:v>4500</x:v>
      </x:c>
    </x:row>
    <x:row r="19">
      <x:c r="A19" t="inlineStr">
        <x:is>
          <x:t xml:space="preserve">Insurance</x:t>
        </x:is>
      </x:c>
      <x:c r="D19" s="4" t="n">
        <x:v>1800</x:v>
      </x:c>
    </x:row>
    <x:row r="20">
      <x:c r="A20" t="inlineStr">
        <x:is>
          <x:t xml:space="preserve">Marketing and advertising</x:t>
        </x:is>
      </x:c>
      <x:c r="D20" s="4" t="n">
        <x:v>3000</x:v>
      </x:c>
    </x:row>
    <x:row r="21">
      <x:c r="A21" t="inlineStr">
        <x:is>
          <x:t xml:space="preserve">Accounting, software and bank fees</x:t>
        </x:is>
      </x:c>
      <x:c r="D21" s="4" t="n">
        <x:v>2000</x:v>
      </x:c>
    </x:row>
    <x:row r="22">
      <x:c r="D22" s="4" t="n"/>
    </x:row>
    <x:row r="23">
      <x:c r="D23" s="4" t="n"/>
    </x:row>
    <x:row r="24">
      <x:c r="A24" s="5" t="inlineStr">
        <x:is>
          <x:t xml:space="preserve">Total fixed costs</x:t>
        </x:is>
      </x:c>
      <x:c r="D24" s="8" t="n">
        <x:f>SUM(D14:D23)</x:f>
        <x:v>67800</x:v>
      </x:c>
    </x:row>
    <x:row r="26">
      <x:c r="A26" s="5" t="inlineStr">
        <x:is>
          <x:t xml:space="preserve">Net profit per month</x:t>
        </x:is>
      </x:c>
      <x:c r="D26" s="6" t="n">
        <x:f>D11-D24</x:f>
        <x:v>37972</x:v>
      </x:c>
    </x:row>
    <x:row r="27">
      <x:c r="A27" t="inlineStr">
        <x:is>
          <x:t xml:space="preserve">Net margin</x:t>
        </x:is>
      </x:c>
      <x:c r="D27" s="9" t="n">
        <x:f>IF(D8=0,0,D26/D8)</x:f>
        <x:v>0.22257913247362252</x:v>
      </x:c>
    </x:row>
    <x:row r="28">
      <x:c r="A28" t="inlineStr">
        <x:is>
          <x:t xml:space="preserve">Break-even revenue per month</x:t>
        </x:is>
      </x:c>
      <x:c r="D28" s="8" t="n">
        <x:f>IF(B9&gt;=100,0,ROUND(D24/(1-B9/100),0))</x:f>
        <x:v>109355</x:v>
      </x:c>
    </x:row>
    <x:row r="29">
      <x:c r="A29" t="inlineStr">
        <x:is>
          <x:t xml:space="preserve">Months to earn back the startup cost</x:t>
        </x:is>
      </x:c>
      <x:c r="D29" t="n">
        <x:f>IF(D26&lt;=0,"not at this profit",ROUNDUP('Startup costs'!B16/D26,0))</x:f>
        <x:v>10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0" customWidth="1"/>
  </x:cols>
  <x:sheetData>
    <x:row r="1">
      <x:c r="A1" t="inlineStr">
        <x:is>
          <x:t xml:space="preserve">Monthly growth in revenue %</x:t>
        </x:is>
      </x:c>
      <x:c r="B1" s="7" t="n">
        <x:v>3</x:v>
      </x:c>
    </x:row>
    <x:row r="3">
      <x:c r="A3" s="3" t="inlineStr">
        <x:is>
          <x:t xml:space="preserve">Month</x:t>
        </x:is>
      </x:c>
      <x:c r="B3" s="3" t="inlineStr">
        <x:is>
          <x:t xml:space="preserve">Revenue</x:t>
        </x:is>
      </x:c>
      <x:c r="C3" s="3" t="inlineStr">
        <x:is>
          <x:t xml:space="preserve">Direct costs</x:t>
        </x:is>
      </x:c>
      <x:c r="D3" s="3" t="inlineStr">
        <x:is>
          <x:t xml:space="preserve">Fixed costs</x:t>
        </x:is>
      </x:c>
      <x:c r="E3" s="3" t="inlineStr">
        <x:is>
          <x:t xml:space="preserve">Net profit</x:t>
        </x:is>
      </x:c>
      <x:c r="F3" s="3" t="inlineStr">
        <x:is>
          <x:t xml:space="preserve">Cumulative</x:t>
        </x:is>
      </x:c>
    </x:row>
    <x:row r="4">
      <x:c r="A4" t="inlineStr">
        <x:is>
          <x:t xml:space="preserve">Month 1</x:t>
        </x:is>
      </x:c>
      <x:c r="B4" s="8" t="n">
        <x:f>ROUND('Monthly P&amp;L'!D8*(1+$B$1/100)^0,0)</x:f>
        <x:v>170600</x:v>
      </x:c>
      <x:c r="C4" s="8" t="n">
        <x:f>ROUND(B4*'Monthly P&amp;L'!B9/100,0)</x:f>
        <x:v>64828</x:v>
      </x:c>
      <x:c r="D4" s="8" t="n">
        <x:f>'Monthly P&amp;L'!D24</x:f>
        <x:v>67800</x:v>
      </x:c>
      <x:c r="E4" s="8" t="n">
        <x:f>B4-C4-D4</x:f>
        <x:v>37972</x:v>
      </x:c>
      <x:c r="F4" s="8" t="n">
        <x:f>E4</x:f>
        <x:v>37972</x:v>
      </x:c>
    </x:row>
    <x:row r="5">
      <x:c r="A5" t="inlineStr">
        <x:is>
          <x:t xml:space="preserve">Month 2</x:t>
        </x:is>
      </x:c>
      <x:c r="B5" s="8" t="n">
        <x:f>ROUND('Monthly P&amp;L'!D8*(1+$B$1/100)^1,0)</x:f>
        <x:v>175718</x:v>
      </x:c>
      <x:c r="C5" s="8" t="n">
        <x:f>ROUND(B5*'Monthly P&amp;L'!B9/100,0)</x:f>
        <x:v>66773</x:v>
      </x:c>
      <x:c r="D5" s="8" t="n">
        <x:f>'Monthly P&amp;L'!D24</x:f>
        <x:v>67800</x:v>
      </x:c>
      <x:c r="E5" s="8" t="n">
        <x:f>B5-C5-D5</x:f>
        <x:v>41145</x:v>
      </x:c>
      <x:c r="F5" s="8" t="n">
        <x:f>F4+E5</x:f>
        <x:v>79117</x:v>
      </x:c>
    </x:row>
    <x:row r="6">
      <x:c r="A6" t="inlineStr">
        <x:is>
          <x:t xml:space="preserve">Month 3</x:t>
        </x:is>
      </x:c>
      <x:c r="B6" s="8" t="n">
        <x:f>ROUND('Monthly P&amp;L'!D8*(1+$B$1/100)^2,0)</x:f>
        <x:v>180990</x:v>
      </x:c>
      <x:c r="C6" s="8" t="n">
        <x:f>ROUND(B6*'Monthly P&amp;L'!B9/100,0)</x:f>
        <x:v>68776</x:v>
      </x:c>
      <x:c r="D6" s="8" t="n">
        <x:f>'Monthly P&amp;L'!D24</x:f>
        <x:v>67800</x:v>
      </x:c>
      <x:c r="E6" s="8" t="n">
        <x:f>B6-C6-D6</x:f>
        <x:v>44414</x:v>
      </x:c>
      <x:c r="F6" s="8" t="n">
        <x:f>F5+E6</x:f>
        <x:v>123531</x:v>
      </x:c>
    </x:row>
    <x:row r="7">
      <x:c r="A7" t="inlineStr">
        <x:is>
          <x:t xml:space="preserve">Month 4</x:t>
        </x:is>
      </x:c>
      <x:c r="B7" s="8" t="n">
        <x:f>ROUND('Monthly P&amp;L'!D8*(1+$B$1/100)^3,0)</x:f>
        <x:v>186419</x:v>
      </x:c>
      <x:c r="C7" s="8" t="n">
        <x:f>ROUND(B7*'Monthly P&amp;L'!B9/100,0)</x:f>
        <x:v>70839</x:v>
      </x:c>
      <x:c r="D7" s="8" t="n">
        <x:f>'Monthly P&amp;L'!D24</x:f>
        <x:v>67800</x:v>
      </x:c>
      <x:c r="E7" s="8" t="n">
        <x:f>B7-C7-D7</x:f>
        <x:v>47780</x:v>
      </x:c>
      <x:c r="F7" s="8" t="n">
        <x:f>F6+E7</x:f>
        <x:v>171311</x:v>
      </x:c>
    </x:row>
    <x:row r="8">
      <x:c r="A8" t="inlineStr">
        <x:is>
          <x:t xml:space="preserve">Month 5</x:t>
        </x:is>
      </x:c>
      <x:c r="B8" s="8" t="n">
        <x:f>ROUND('Monthly P&amp;L'!D8*(1+$B$1/100)^4,0)</x:f>
        <x:v>192012</x:v>
      </x:c>
      <x:c r="C8" s="8" t="n">
        <x:f>ROUND(B8*'Monthly P&amp;L'!B9/100,0)</x:f>
        <x:v>72965</x:v>
      </x:c>
      <x:c r="D8" s="8" t="n">
        <x:f>'Monthly P&amp;L'!D24</x:f>
        <x:v>67800</x:v>
      </x:c>
      <x:c r="E8" s="8" t="n">
        <x:f>B8-C8-D8</x:f>
        <x:v>51247</x:v>
      </x:c>
      <x:c r="F8" s="8" t="n">
        <x:f>F7+E8</x:f>
        <x:v>222558</x:v>
      </x:c>
    </x:row>
    <x:row r="9">
      <x:c r="A9" t="inlineStr">
        <x:is>
          <x:t xml:space="preserve">Month 6</x:t>
        </x:is>
      </x:c>
      <x:c r="B9" s="8" t="n">
        <x:f>ROUND('Monthly P&amp;L'!D8*(1+$B$1/100)^5,0)</x:f>
        <x:v>197772</x:v>
      </x:c>
      <x:c r="C9" s="8" t="n">
        <x:f>ROUND(B9*'Monthly P&amp;L'!B9/100,0)</x:f>
        <x:v>75153</x:v>
      </x:c>
      <x:c r="D9" s="8" t="n">
        <x:f>'Monthly P&amp;L'!D24</x:f>
        <x:v>67800</x:v>
      </x:c>
      <x:c r="E9" s="8" t="n">
        <x:f>B9-C9-D9</x:f>
        <x:v>54819</x:v>
      </x:c>
      <x:c r="F9" s="8" t="n">
        <x:f>F8+E9</x:f>
        <x:v>277377</x:v>
      </x:c>
    </x:row>
    <x:row r="10">
      <x:c r="A10" t="inlineStr">
        <x:is>
          <x:t xml:space="preserve">Month 7</x:t>
        </x:is>
      </x:c>
      <x:c r="B10" s="8" t="n">
        <x:f>ROUND('Monthly P&amp;L'!D8*(1+$B$1/100)^6,0)</x:f>
        <x:v>203705</x:v>
      </x:c>
      <x:c r="C10" s="8" t="n">
        <x:f>ROUND(B10*'Monthly P&amp;L'!B9/100,0)</x:f>
        <x:v>77408</x:v>
      </x:c>
      <x:c r="D10" s="8" t="n">
        <x:f>'Monthly P&amp;L'!D24</x:f>
        <x:v>67800</x:v>
      </x:c>
      <x:c r="E10" s="8" t="n">
        <x:f>B10-C10-D10</x:f>
        <x:v>58497</x:v>
      </x:c>
      <x:c r="F10" s="8" t="n">
        <x:f>F9+E10</x:f>
        <x:v>335874</x:v>
      </x:c>
    </x:row>
    <x:row r="11">
      <x:c r="A11" t="inlineStr">
        <x:is>
          <x:t xml:space="preserve">Month 8</x:t>
        </x:is>
      </x:c>
      <x:c r="B11" s="8" t="n">
        <x:f>ROUND('Monthly P&amp;L'!D8*(1+$B$1/100)^7,0)</x:f>
        <x:v>209816</x:v>
      </x:c>
      <x:c r="C11" s="8" t="n">
        <x:f>ROUND(B11*'Monthly P&amp;L'!B9/100,0)</x:f>
        <x:v>79730</x:v>
      </x:c>
      <x:c r="D11" s="8" t="n">
        <x:f>'Monthly P&amp;L'!D24</x:f>
        <x:v>67800</x:v>
      </x:c>
      <x:c r="E11" s="8" t="n">
        <x:f>B11-C11-D11</x:f>
        <x:v>62286</x:v>
      </x:c>
      <x:c r="F11" s="8" t="n">
        <x:f>F10+E11</x:f>
        <x:v>398160</x:v>
      </x:c>
    </x:row>
    <x:row r="12">
      <x:c r="A12" t="inlineStr">
        <x:is>
          <x:t xml:space="preserve">Month 9</x:t>
        </x:is>
      </x:c>
      <x:c r="B12" s="8" t="n">
        <x:f>ROUND('Monthly P&amp;L'!D8*(1+$B$1/100)^8,0)</x:f>
        <x:v>216111</x:v>
      </x:c>
      <x:c r="C12" s="8" t="n">
        <x:f>ROUND(B12*'Monthly P&amp;L'!B9/100,0)</x:f>
        <x:v>82122</x:v>
      </x:c>
      <x:c r="D12" s="8" t="n">
        <x:f>'Monthly P&amp;L'!D24</x:f>
        <x:v>67800</x:v>
      </x:c>
      <x:c r="E12" s="8" t="n">
        <x:f>B12-C12-D12</x:f>
        <x:v>66189</x:v>
      </x:c>
      <x:c r="F12" s="8" t="n">
        <x:f>F11+E12</x:f>
        <x:v>464349</x:v>
      </x:c>
    </x:row>
    <x:row r="13">
      <x:c r="A13" t="inlineStr">
        <x:is>
          <x:t xml:space="preserve">Month 10</x:t>
        </x:is>
      </x:c>
      <x:c r="B13" s="8" t="n">
        <x:f>ROUND('Monthly P&amp;L'!D8*(1+$B$1/100)^9,0)</x:f>
        <x:v>222594</x:v>
      </x:c>
      <x:c r="C13" s="8" t="n">
        <x:f>ROUND(B13*'Monthly P&amp;L'!B9/100,0)</x:f>
        <x:v>84586</x:v>
      </x:c>
      <x:c r="D13" s="8" t="n">
        <x:f>'Monthly P&amp;L'!D24</x:f>
        <x:v>67800</x:v>
      </x:c>
      <x:c r="E13" s="8" t="n">
        <x:f>B13-C13-D13</x:f>
        <x:v>70208</x:v>
      </x:c>
      <x:c r="F13" s="8" t="n">
        <x:f>F12+E13</x:f>
        <x:v>534557</x:v>
      </x:c>
    </x:row>
    <x:row r="14">
      <x:c r="A14" t="inlineStr">
        <x:is>
          <x:t xml:space="preserve">Month 11</x:t>
        </x:is>
      </x:c>
      <x:c r="B14" s="8" t="n">
        <x:f>ROUND('Monthly P&amp;L'!D8*(1+$B$1/100)^10,0)</x:f>
        <x:v>229272</x:v>
      </x:c>
      <x:c r="C14" s="8" t="n">
        <x:f>ROUND(B14*'Monthly P&amp;L'!B9/100,0)</x:f>
        <x:v>87123</x:v>
      </x:c>
      <x:c r="D14" s="8" t="n">
        <x:f>'Monthly P&amp;L'!D24</x:f>
        <x:v>67800</x:v>
      </x:c>
      <x:c r="E14" s="8" t="n">
        <x:f>B14-C14-D14</x:f>
        <x:v>74349</x:v>
      </x:c>
      <x:c r="F14" s="8" t="n">
        <x:f>F13+E14</x:f>
        <x:v>608906</x:v>
      </x:c>
    </x:row>
    <x:row r="15">
      <x:c r="A15" t="inlineStr">
        <x:is>
          <x:t xml:space="preserve">Month 12</x:t>
        </x:is>
      </x:c>
      <x:c r="B15" s="8" t="n">
        <x:f>ROUND('Monthly P&amp;L'!D8*(1+$B$1/100)^11,0)</x:f>
        <x:v>236150</x:v>
      </x:c>
      <x:c r="C15" s="8" t="n">
        <x:f>ROUND(B15*'Monthly P&amp;L'!B9/100,0)</x:f>
        <x:v>89737</x:v>
      </x:c>
      <x:c r="D15" s="8" t="n">
        <x:f>'Monthly P&amp;L'!D24</x:f>
        <x:v>67800</x:v>
      </x:c>
      <x:c r="E15" s="8" t="n">
        <x:f>B15-C15-D15</x:f>
        <x:v>78613</x:v>
      </x:c>
      <x:c r="F15" s="8" t="n">
        <x:f>F14+E15</x:f>
        <x:v>687519</x:v>
      </x:c>
    </x:row>
    <x:row r="16">
      <x:c r="A16" s="5" t="inlineStr">
        <x:is>
          <x:t xml:space="preserve">Year total</x:t>
        </x:is>
      </x:c>
      <x:c r="B16" s="8" t="n">
        <x:f>SUM(B4:B15)</x:f>
        <x:v>2421159</x:v>
      </x:c>
      <x:c r="C16" s="8" t="n">
        <x:f>SUM(C4:C15)</x:f>
        <x:v>920040</x:v>
      </x:c>
      <x:c r="D16" s="8" t="n">
        <x:f>SUM(D4:D15)</x:f>
        <x:v>813600</x:v>
      </x:c>
      <x:c r="E16" s="8" t="n">
        <x:f>SUM(E4:E15)</x:f>
        <x:v>687519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5" t="inlineStr">
        <x:is>
          <x:t xml:space="preserve">Assumptions (replace every yellow cell with your own figures)</x:t>
        </x:is>
      </x:c>
    </x:row>
    <x:row r="2">
      <x:c r="A2" s="10" t="inlineStr">
        <x:is>
          <x:t xml:space="preserve">All figures are illustrative examples in rand, not market data. Replace every yellow cell with your own quotes and prices.</x:t>
        </x:is>
      </x:c>
    </x:row>
    <x:row r="3">
      <x:c r="A3" s="10" t="inlineStr">
        <x:is>
          <x:t xml:space="preserve">Direct cost of 38% covers ingredients, disposables and event consumables; adjust it after you cost your own menus.</x:t>
        </x:is>
      </x:c>
    </x:row>
    <x:row r="4">
      <x:c r="A4" s="10" t="inlineStr">
        <x:is>
          <x:t xml:space="preserve">Prices exclude VAT. If you register for VAT, add 15% to client prices and claim VAT on business purchases.</x:t>
        </x:is>
      </x:c>
    </x:row>
    <x:row r="5">
      <x:c r="A5" s="10" t="inlineStr">
        <x:is>
          <x:t xml:space="preserve">Casual staff are shown as a monthly average; if you charge staff separately per event, move that income into revenue.</x:t>
        </x:is>
      </x:c>
    </x:row>
    <x:row r="6">
      <x:c r="A6" s="10" t="inlineStr">
        <x:is>
          <x:t xml:space="preserve">Revenue growth on the 12 month sheet is set to 3% a month as a starting assumption.</x:t>
        </x:is>
      </x:c>
    </x:row>
    <x:row r="8">
      <x:c r="A8" s="5" t="inlineStr">
        <x:is>
          <x:t xml:space="preserve">Sources</x:t>
        </x:is>
      </x:c>
    </x:row>
    <x:row r="9">
      <x:c r="A9" t="inlineStr">
        <x:is>
          <x:t xml:space="preserve">CIPC: Enterprise registration: https://www.cipc.co.za/?page_id=149 (checked 2026-10-02)</x:t>
        </x:is>
      </x:c>
    </x:row>
    <x:row r="10">
      <x:c r="A10" t="inlineStr">
        <x:is>
          <x:t xml:space="preserve">BizPortal (CIPC): https://www.bizportal.gov.za/ (checked 2026-10-02)</x:t>
        </x:is>
      </x:c>
    </x:row>
    <x:row r="11">
      <x:c r="A11" t="inlineStr">
        <x:is>
          <x:t xml:space="preserve">SARS: Registering a small business: https://www.sars.gov.za/businesses-and-employers/small-businesses-taxpayers/starting-a-business-and-tax/registering/ (checked 2026-10-02)</x:t>
        </x:is>
      </x:c>
    </x:row>
    <x:row r="12">
      <x:c r="A12" t="inlineStr">
        <x:is>
          <x:t xml:space="preserve">SARS: Value-Added Tax (thresholds from 1 April 2026): https://www.sars.gov.za/types-of-tax/value-added-tax/ (checked 2026-10-02)</x:t>
        </x:is>
      </x:c>
    </x:row>
    <x:row r="13">
      <x:c r="A13" t="inlineStr">
        <x:is>
          <x:t xml:space="preserve">Department of Health: R638 of 2018 general hygiene requirements for food premises: https://www.health.gov.za/wp-content/uploads/2024/10/Regulations-governing-general-hygiene-requirements-for-food-premises-the-transport-of-food-and-related-matters-R638-of-2018.pdf (checked 2026-10-02)</x:t>
        </x:is>
      </x:c>
    </x:row>
    <x:row r="14">
      <x:c r="A14" t="inlineStr">
        <x:is>
          <x:t xml:space="preserve">City of Cape Town: Apply for a certificate of acceptability: https://www.capetown.gov.za/City-Connect/Apply/Health-and-safety/Environmental-health/Apply-for-a-certificate-of-acceptability (checked 2026-10-02)</x:t>
        </x:is>
      </x:c>
    </x:row>
    <x:row r="15">
      <x:c r="A15" t="inlineStr">
        <x:is>
          <x:t xml:space="preserve">Department of Employment and Labour: UIF uFiling registration: https://ufiling.labour.gov.za/uif/register (checked 2026-10-02)</x:t>
        </x:is>
      </x:c>
    </x:row>
    <x:row r="16">
      <x:c r="A16" t="inlineStr">
        <x:is>
          <x:t xml:space="preserve">Department of Employment and Labour: Compensation Fund obligations of the employer: https://www.labour.gov.za/DocumentCenter/Pages/Compensation-Fund--obligations-of-the-employer-.aspx (checked 2026-10-02)</x:t>
        </x:is>
      </x:c>
    </x:row>
    <x:row r="18">
      <x:c r="A18" t="str">
        <x:v>Illustrative figures only, not financial advice. Made by Kaliquid (kaliquid.com).</x:v>
      </x:c>
    </x:row>
  </x:sheetData>
  <x:pageMargins left="0.7" right="0.7" top="0.75" bottom="0.75" header="0.3" footer="0.3"/>
</x:worksheet>
</file>