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8d66728324e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794d1b192bcc497e"/>
    <x:sheet xmlns:r="http://schemas.openxmlformats.org/officeDocument/2006/relationships" name="Recipe Costing" sheetId="2" r:id="Rae7abdc6119b46ca"/>
    <x:sheet xmlns:r="http://schemas.openxmlformats.org/officeDocument/2006/relationships" name="Stock Variance" sheetId="3" r:id="R659fd5738c2b468c"/>
    <x:sheet xmlns:r="http://schemas.openxmlformats.org/officeDocument/2006/relationships" name="Rollout 90 Days" sheetId="4" r:id="Rf7517af43ccf4c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164" formatCode="0.0"/>
    <x:numFmt numFmtId="165" formatCode="yyyy-mm-dd"/>
    <x:numFmt numFmtId="166" formatCode="dd-mmm-yyyy"/>
    <x:numFmt numFmtId="167" formatCode="0&quot;%&quot;"/>
  </x:numFmts>
  <x:fonts count="6">
    <x:font>
      <x:sz val="11"/>
      <x:color theme="1"/>
      <x:name val="Calibri"/>
      <x:family val="2"/>
      <x:scheme val="minor"/>
    </x:font>
    <x:font>
      <x:b/>
      <x:sz val="15"/>
      <x:color rgb="FF1A2B6D"/>
    </x:font>
    <x:font>
      <x:i/>
      <x:color rgb="FF555555"/>
    </x:font>
    <x:font>
      <x:b/>
      <x:color rgb="FFFFFFFF"/>
    </x:font>
    <x:font>
      <x:b/>
      <x:sz val="12"/>
      <x:color rgb="FF1A2B6D"/>
    </x:font>
    <x:font>
      <x:b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A2B6D"/>
      </x:patternFill>
    </x:fill>
    <x:fill>
      <x:patternFill patternType="solid">
        <x:fgColor rgb="FFF2F2F2"/>
      </x:patternFill>
    </x:fill>
  </x:fills>
  <x:borders count="2">
    <x:border>
      <x:left/>
      <x:right/>
      <x:top/>
      <x:bottom/>
      <x:diagonal/>
    </x:border>
    <x:border>
      <x:left style="thin">
        <x:color rgb="FFBFBFBF"/>
      </x:left>
      <x:right style="thin">
        <x:color rgb="FFBFBFBF"/>
      </x:right>
      <x:top style="thin">
        <x:color rgb="FFBFBFBF"/>
      </x:top>
      <x:bottom style="thin">
        <x:color rgb="FFBFBFBF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/>
    <x:xf numFmtId="0" fontId="0" fillId="0" borderId="0" xfId="0" applyAlignment="1">
      <x:alignment vertical="top" wrapText="1"/>
    </x:xf>
    <x:xf numFmtId="0" fontId="2" fillId="0" borderId="0" xfId="0"/>
    <x:xf numFmtId="164" fontId="0" fillId="2" borderId="1" xfId="0"/>
    <x:xf numFmtId="0" fontId="3" fillId="3" borderId="1" xfId="0" applyAlignment="1">
      <x:alignment vertical="center" wrapText="1"/>
    </x:xf>
    <x:xf numFmtId="0" fontId="0" fillId="2" borderId="1" xfId="0"/>
    <x:xf numFmtId="4" fontId="0" fillId="2" borderId="1" xfId="0"/>
    <x:xf numFmtId="4" fontId="0" fillId="4" borderId="1" xfId="0"/>
    <x:xf numFmtId="0" fontId="4" fillId="0" borderId="0" xfId="0"/>
    <x:xf numFmtId="3" fontId="0" fillId="4" borderId="1" xfId="0"/>
    <x:xf numFmtId="3" fontId="0" fillId="2" borderId="1" xfId="0"/>
    <x:xf numFmtId="164" fontId="0" fillId="4" borderId="1" xfId="0"/>
    <x:xf numFmtId="0" fontId="0" fillId="4" borderId="1" xfId="0"/>
    <x:xf numFmtId="2" fontId="0" fillId="4" borderId="1" xfId="0"/>
    <x:xf numFmtId="0" fontId="5" fillId="0" borderId="0" xfId="0"/>
    <x:xf numFmtId="3" fontId="5" fillId="4" borderId="1" xfId="0"/>
    <x:xf numFmtId="1" fontId="0" fillId="4" borderId="1" xfId="0"/>
    <x:xf numFmtId="166" fontId="0" fillId="2" borderId="1" xfId="0"/>
    <x:xf numFmtId="166" fontId="0" fillId="4" borderId="1" xfId="0"/>
    <x:xf numFmtId="167" fontId="0" fillId="4" borderId="1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9522b098644ba6" /><Relationship Type="http://schemas.openxmlformats.org/officeDocument/2006/relationships/theme" Target="/xl/theme/theme1.xml" Id="R6536ecbc931f46bb" /><Relationship Type="http://schemas.openxmlformats.org/officeDocument/2006/relationships/sharedStrings" Target="/xl/sharedStrings.xml" Id="R7a1fb9fa750d45b5" /><Relationship Type="http://schemas.openxmlformats.org/officeDocument/2006/relationships/worksheet" Target="/xl/worksheets/sheet1.xml" Id="R794d1b192bcc497e" /><Relationship Type="http://schemas.openxmlformats.org/officeDocument/2006/relationships/worksheet" Target="/xl/worksheets/sheet2.xml" Id="Rae7abdc6119b46ca" /><Relationship Type="http://schemas.openxmlformats.org/officeDocument/2006/relationships/worksheet" Target="/xl/worksheets/sheet3.xml" Id="R659fd5738c2b468c" /><Relationship Type="http://schemas.openxmlformats.org/officeDocument/2006/relationships/worksheet" Target="/xl/worksheets/sheet4.xml" Id="Rf7517af43ccf4cb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110" customWidth="1"/>
  </x:cols>
  <x:sheetData>
    <x:row r="1">
      <x:c r="A1" s="1" t="inlineStr">
        <x:is>
          <x:t xml:space="preserve">Restaurant food cost, stock variance and 90-day rollout workbook</x:t>
        </x:is>
      </x:c>
    </x:row>
    <x:row r="3">
      <x:c r="A3" s="2" t="inlineStr">
        <x:is>
          <x:t xml:space="preserve">Recipe Costing turns ingredient quantities and purchase prices into plate cost, a suggested menu price for your target food-cost percentage, and a GST-inclusive price. Stock Variance compares what your stock says you used with what your sales say you should have used. Rollout 90 Days tracks a move to a new management system.</x:t>
        </x:is>
      </x:c>
    </x:row>
    <x:row r="4">
      <x:c r="A4" s="2" t="inlineStr">
        <x:is>
          <x:t xml:space="preserve">Yellow cells are yours to change. Grey cells are formulas. Every ingredient price, yield and quantity here is a sample, so replace them with your own invoices and recipe cards.</x:t>
        </x:is>
      </x:c>
    </x:row>
    <x:row r="5">
      <x:c r="A5" s="2" t="inlineStr">
        <x:is>
          <x:t xml:space="preserve">Benchmarks used as defaults: Indian casual dining is commonly quoted at 28 to 35% food cost, quick service 25 to 30%, fine dining 30 to 40% (Petpooja, DineOpen and HospiMinds guides, read September 2026). Add 3 to 5% for condiments and garnish that never appear on a recipe card. Treat these as starting points and set your own target from your menu mix.</x:t>
        </x:is>
      </x:c>
    </x:row>
    <x:row r="6">
      <x:c r="A6" s="2" t="inlineStr">
        <x:is>
          <x:t xml:space="preserve">Menu GST: 5% for restaurant service at ordinary premises without ITC. Change the GST cell if you charge 18% as a specified-premises restaurant. Prices on a menu are normally shown inclusive of tax, so the sheet shows both.</x:t>
        </x:is>
      </x:c>
    </x:row>
    <x:row r="7">
      <x:c r="A7" s="2" t="str">
        <x:v>Published by kaliquid.com. A working aid, not accounting or tax advice.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26" customWidth="1"/>
    <x:col min="2" max="2" width="26" customWidth="1"/>
    <x:col min="3" max="3" width="18" customWidth="1"/>
    <x:col min="4" max="4" width="22" customWidth="1"/>
    <x:col min="5" max="5" width="22" customWidth="1"/>
    <x:col min="6" max="6" width="16" customWidth="1"/>
    <x:col min="7" max="7" width="18" customWidth="1"/>
    <x:col min="8" max="8" width="16" customWidth="1"/>
  </x:cols>
  <x:sheetData>
    <x:row r="1">
      <x:c r="A1" s="1" t="inlineStr">
        <x:is>
          <x:t xml:space="preserve">Recipe costing</x:t>
        </x:is>
      </x:c>
    </x:row>
    <x:row r="2">
      <x:c r="A2" s="3" t="inlineStr">
        <x:is>
          <x:t xml:space="preserve">Enter one row per ingredient per dish. Quantity in grams (or ml), price per kg (or litre), yield = usable share after peeling and trimming.</x:t>
        </x:is>
      </x:c>
    </x:row>
    <x:row r="3">
      <x:c r="A3" t="inlineStr">
        <x:is>
          <x:t xml:space="preserve">Target food cost (%)</x:t>
        </x:is>
      </x:c>
      <x:c r="B3" s="4" t="n">
        <x:v>30</x:v>
      </x:c>
    </x:row>
    <x:row r="4">
      <x:c r="A4" t="inlineStr">
        <x:is>
          <x:t xml:space="preserve">Condiment and garnish allowance (%)</x:t>
        </x:is>
      </x:c>
      <x:c r="B4" s="4" t="n">
        <x:v>4</x:v>
      </x:c>
    </x:row>
    <x:row r="5">
      <x:c r="A5" t="inlineStr">
        <x:is>
          <x:t xml:space="preserve">GST on menu price (%)</x:t>
        </x:is>
      </x:c>
      <x:c r="B5" s="4" t="n">
        <x:v>5</x:v>
      </x:c>
    </x:row>
    <x:row r="7">
      <x:c r="A7" s="5" t="inlineStr">
        <x:is>
          <x:t xml:space="preserve">Dish</x:t>
        </x:is>
      </x:c>
      <x:c r="B7" s="5" t="inlineStr">
        <x:is>
          <x:t xml:space="preserve">Ingredient</x:t>
        </x:is>
      </x:c>
      <x:c r="C7" s="5" t="inlineStr">
        <x:is>
          <x:t xml:space="preserve">Qty used (g or ml)</x:t>
        </x:is>
      </x:c>
      <x:c r="D7" s="5" t="inlineStr">
        <x:is>
          <x:t xml:space="preserve">Price per kg or litre (Rs)</x:t>
        </x:is>
      </x:c>
      <x:c r="E7" s="5" t="inlineStr">
        <x:is>
          <x:t xml:space="preserve">Yield (%)</x:t>
        </x:is>
      </x:c>
      <x:c r="F7" s="5" t="inlineStr">
        <x:is>
          <x:t xml:space="preserve">Cost (Rs)</x:t>
        </x:is>
      </x:c>
    </x:row>
    <x:row r="8">
      <x:c r="A8" s="6" t="inlineStr">
        <x:is>
          <x:t xml:space="preserve">Paneer Butter Masala</x:t>
        </x:is>
      </x:c>
      <x:c r="B8" s="6" t="inlineStr">
        <x:is>
          <x:t xml:space="preserve">Paneer</x:t>
        </x:is>
      </x:c>
      <x:c r="C8" s="6" t="n">
        <x:v>120</x:v>
      </x:c>
      <x:c r="D8" s="7" t="n">
        <x:v>360</x:v>
      </x:c>
      <x:c r="E8" s="6" t="n">
        <x:v>100</x:v>
      </x:c>
      <x:c r="F8" s="8" t="n">
        <x:f>IF(OR(A8="",C8=""),"",ROUND(C8/1000*D8/(E8/100),2))</x:f>
        <x:v>43.2</x:v>
      </x:c>
    </x:row>
    <x:row r="9">
      <x:c r="A9" s="6" t="inlineStr">
        <x:is>
          <x:t xml:space="preserve">Paneer Butter Masala</x:t>
        </x:is>
      </x:c>
      <x:c r="B9" s="6" t="inlineStr">
        <x:is>
          <x:t xml:space="preserve">Tomato</x:t>
        </x:is>
      </x:c>
      <x:c r="C9" s="6" t="n">
        <x:v>150</x:v>
      </x:c>
      <x:c r="D9" s="7" t="n">
        <x:v>40</x:v>
      </x:c>
      <x:c r="E9" s="6" t="n">
        <x:v>95</x:v>
      </x:c>
      <x:c r="F9" s="8" t="n">
        <x:f>IF(OR(A9="",C9=""),"",ROUND(C9/1000*D9/(E9/100),2))</x:f>
        <x:v>6.32</x:v>
      </x:c>
    </x:row>
    <x:row r="10">
      <x:c r="A10" s="6" t="inlineStr">
        <x:is>
          <x:t xml:space="preserve">Paneer Butter Masala</x:t>
        </x:is>
      </x:c>
      <x:c r="B10" s="6" t="inlineStr">
        <x:is>
          <x:t xml:space="preserve">Butter</x:t>
        </x:is>
      </x:c>
      <x:c r="C10" s="6" t="n">
        <x:v>20</x:v>
      </x:c>
      <x:c r="D10" s="7" t="n">
        <x:v>520</x:v>
      </x:c>
      <x:c r="E10" s="6" t="n">
        <x:v>100</x:v>
      </x:c>
      <x:c r="F10" s="8" t="n">
        <x:f>IF(OR(A10="",C10=""),"",ROUND(C10/1000*D10/(E10/100),2))</x:f>
        <x:v>10.4</x:v>
      </x:c>
    </x:row>
    <x:row r="11">
      <x:c r="A11" s="6" t="inlineStr">
        <x:is>
          <x:t xml:space="preserve">Paneer Butter Masala</x:t>
        </x:is>
      </x:c>
      <x:c r="B11" s="6" t="inlineStr">
        <x:is>
          <x:t xml:space="preserve">Cream</x:t>
        </x:is>
      </x:c>
      <x:c r="C11" s="6" t="n">
        <x:v>30</x:v>
      </x:c>
      <x:c r="D11" s="7" t="n">
        <x:v>280</x:v>
      </x:c>
      <x:c r="E11" s="6" t="n">
        <x:v>100</x:v>
      </x:c>
      <x:c r="F11" s="8" t="n">
        <x:f>IF(OR(A11="",C11=""),"",ROUND(C11/1000*D11/(E11/100),2))</x:f>
        <x:v>8.4</x:v>
      </x:c>
    </x:row>
    <x:row r="12">
      <x:c r="A12" s="6" t="inlineStr">
        <x:is>
          <x:t xml:space="preserve">Paneer Butter Masala</x:t>
        </x:is>
      </x:c>
      <x:c r="B12" s="6" t="inlineStr">
        <x:is>
          <x:t xml:space="preserve">Onion</x:t>
        </x:is>
      </x:c>
      <x:c r="C12" s="6" t="n">
        <x:v>40</x:v>
      </x:c>
      <x:c r="D12" s="7" t="n">
        <x:v>35</x:v>
      </x:c>
      <x:c r="E12" s="6" t="n">
        <x:v>90</x:v>
      </x:c>
      <x:c r="F12" s="8" t="n">
        <x:f>IF(OR(A12="",C12=""),"",ROUND(C12/1000*D12/(E12/100),2))</x:f>
        <x:v>1.56</x:v>
      </x:c>
    </x:row>
    <x:row r="13">
      <x:c r="A13" s="6" t="inlineStr">
        <x:is>
          <x:t xml:space="preserve">Paneer Butter Masala</x:t>
        </x:is>
      </x:c>
      <x:c r="B13" s="6" t="inlineStr">
        <x:is>
          <x:t xml:space="preserve">Spices and cashew paste</x:t>
        </x:is>
      </x:c>
      <x:c r="C13" s="6" t="n">
        <x:v>18</x:v>
      </x:c>
      <x:c r="D13" s="7" t="n">
        <x:v>450</x:v>
      </x:c>
      <x:c r="E13" s="6" t="n">
        <x:v>100</x:v>
      </x:c>
      <x:c r="F13" s="8" t="n">
        <x:f>IF(OR(A13="",C13=""),"",ROUND(C13/1000*D13/(E13/100),2))</x:f>
        <x:v>8.1</x:v>
      </x:c>
    </x:row>
    <x:row r="14">
      <x:c r="A14" s="6" t="inlineStr">
        <x:is>
          <x:t xml:space="preserve">Dal Tadka</x:t>
        </x:is>
      </x:c>
      <x:c r="B14" s="6" t="inlineStr">
        <x:is>
          <x:t xml:space="preserve">Toor dal (raw)</x:t>
        </x:is>
      </x:c>
      <x:c r="C14" s="6" t="n">
        <x:v>60</x:v>
      </x:c>
      <x:c r="D14" s="7" t="n">
        <x:v>130</x:v>
      </x:c>
      <x:c r="E14" s="6" t="n">
        <x:v>100</x:v>
      </x:c>
      <x:c r="F14" s="8" t="n">
        <x:f>IF(OR(A14="",C14=""),"",ROUND(C14/1000*D14/(E14/100),2))</x:f>
        <x:v>7.8</x:v>
      </x:c>
    </x:row>
    <x:row r="15">
      <x:c r="A15" s="6" t="inlineStr">
        <x:is>
          <x:t xml:space="preserve">Dal Tadka</x:t>
        </x:is>
      </x:c>
      <x:c r="B15" s="6" t="inlineStr">
        <x:is>
          <x:t xml:space="preserve">Onion and tomato</x:t>
        </x:is>
      </x:c>
      <x:c r="C15" s="6" t="n">
        <x:v>50</x:v>
      </x:c>
      <x:c r="D15" s="7" t="n">
        <x:v>38</x:v>
      </x:c>
      <x:c r="E15" s="6" t="n">
        <x:v>90</x:v>
      </x:c>
      <x:c r="F15" s="8" t="n">
        <x:f>IF(OR(A15="",C15=""),"",ROUND(C15/1000*D15/(E15/100),2))</x:f>
        <x:v>2.11</x:v>
      </x:c>
    </x:row>
    <x:row r="16">
      <x:c r="A16" s="6" t="inlineStr">
        <x:is>
          <x:t xml:space="preserve">Dal Tadka</x:t>
        </x:is>
      </x:c>
      <x:c r="B16" s="6" t="inlineStr">
        <x:is>
          <x:t xml:space="preserve">Ghee and oil</x:t>
        </x:is>
      </x:c>
      <x:c r="C16" s="6" t="n">
        <x:v>12</x:v>
      </x:c>
      <x:c r="D16" s="7" t="n">
        <x:v>560</x:v>
      </x:c>
      <x:c r="E16" s="6" t="n">
        <x:v>100</x:v>
      </x:c>
      <x:c r="F16" s="8" t="n">
        <x:f>IF(OR(A16="",C16=""),"",ROUND(C16/1000*D16/(E16/100),2))</x:f>
        <x:v>6.72</x:v>
      </x:c>
    </x:row>
    <x:row r="17">
      <x:c r="A17" s="6" t="inlineStr">
        <x:is>
          <x:t xml:space="preserve">Dal Tadka</x:t>
        </x:is>
      </x:c>
      <x:c r="B17" s="6" t="inlineStr">
        <x:is>
          <x:t xml:space="preserve">Spices</x:t>
        </x:is>
      </x:c>
      <x:c r="C17" s="6" t="n">
        <x:v>6</x:v>
      </x:c>
      <x:c r="D17" s="7" t="n">
        <x:v>450</x:v>
      </x:c>
      <x:c r="E17" s="6" t="n">
        <x:v>100</x:v>
      </x:c>
      <x:c r="F17" s="8" t="n">
        <x:f>IF(OR(A17="",C17=""),"",ROUND(C17/1000*D17/(E17/100),2))</x:f>
        <x:v>2.7</x:v>
      </x:c>
    </x:row>
    <x:row r="18">
      <x:c r="A18" s="6" t="inlineStr">
        <x:is>
          <x:t xml:space="preserve">Veg Biryani</x:t>
        </x:is>
      </x:c>
      <x:c r="B18" s="6" t="inlineStr">
        <x:is>
          <x:t xml:space="preserve">Basmati rice (raw)</x:t>
        </x:is>
      </x:c>
      <x:c r="C18" s="6" t="n">
        <x:v>90</x:v>
      </x:c>
      <x:c r="D18" s="7" t="n">
        <x:v>115</x:v>
      </x:c>
      <x:c r="E18" s="6" t="n">
        <x:v>100</x:v>
      </x:c>
      <x:c r="F18" s="8" t="n">
        <x:f>IF(OR(A18="",C18=""),"",ROUND(C18/1000*D18/(E18/100),2))</x:f>
        <x:v>10.35</x:v>
      </x:c>
    </x:row>
    <x:row r="19">
      <x:c r="A19" s="6" t="inlineStr">
        <x:is>
          <x:t xml:space="preserve">Veg Biryani</x:t>
        </x:is>
      </x:c>
      <x:c r="B19" s="6" t="inlineStr">
        <x:is>
          <x:t xml:space="preserve">Mixed vegetables</x:t>
        </x:is>
      </x:c>
      <x:c r="C19" s="6" t="n">
        <x:v>110</x:v>
      </x:c>
      <x:c r="D19" s="7" t="n">
        <x:v>55</x:v>
      </x:c>
      <x:c r="E19" s="6" t="n">
        <x:v>88</x:v>
      </x:c>
      <x:c r="F19" s="8" t="n">
        <x:f>IF(OR(A19="",C19=""),"",ROUND(C19/1000*D19/(E19/100),2))</x:f>
        <x:v>6.88</x:v>
      </x:c>
    </x:row>
    <x:row r="20">
      <x:c r="A20" s="6" t="inlineStr">
        <x:is>
          <x:t xml:space="preserve">Veg Biryani</x:t>
        </x:is>
      </x:c>
      <x:c r="B20" s="6" t="inlineStr">
        <x:is>
          <x:t xml:space="preserve">Curd</x:t>
        </x:is>
      </x:c>
      <x:c r="C20" s="6" t="n">
        <x:v>40</x:v>
      </x:c>
      <x:c r="D20" s="7" t="n">
        <x:v>70</x:v>
      </x:c>
      <x:c r="E20" s="6" t="n">
        <x:v>100</x:v>
      </x:c>
      <x:c r="F20" s="8" t="n">
        <x:f>IF(OR(A20="",C20=""),"",ROUND(C20/1000*D20/(E20/100),2))</x:f>
        <x:v>2.8</x:v>
      </x:c>
    </x:row>
    <x:row r="21">
      <x:c r="A21" s="6" t="inlineStr">
        <x:is>
          <x:t xml:space="preserve">Veg Biryani</x:t>
        </x:is>
      </x:c>
      <x:c r="B21" s="6" t="inlineStr">
        <x:is>
          <x:t xml:space="preserve">Ghee and oil</x:t>
        </x:is>
      </x:c>
      <x:c r="C21" s="6" t="n">
        <x:v>20</x:v>
      </x:c>
      <x:c r="D21" s="7" t="n">
        <x:v>560</x:v>
      </x:c>
      <x:c r="E21" s="6" t="n">
        <x:v>100</x:v>
      </x:c>
      <x:c r="F21" s="8" t="n">
        <x:f>IF(OR(A21="",C21=""),"",ROUND(C21/1000*D21/(E21/100),2))</x:f>
        <x:v>11.2</x:v>
      </x:c>
    </x:row>
    <x:row r="22">
      <x:c r="A22" s="6" t="inlineStr">
        <x:is>
          <x:t xml:space="preserve">Veg Biryani</x:t>
        </x:is>
      </x:c>
      <x:c r="B22" s="6" t="inlineStr">
        <x:is>
          <x:t xml:space="preserve">Spices and saffron blend</x:t>
        </x:is>
      </x:c>
      <x:c r="C22" s="6" t="n">
        <x:v>10</x:v>
      </x:c>
      <x:c r="D22" s="7" t="n">
        <x:v>900</x:v>
      </x:c>
      <x:c r="E22" s="6" t="n">
        <x:v>100</x:v>
      </x:c>
      <x:c r="F22" s="8" t="n">
        <x:f>IF(OR(A22="",C22=""),"",ROUND(C22/1000*D22/(E22/100),2))</x:f>
        <x:v>9</x:v>
      </x:c>
    </x:row>
    <x:row r="23">
      <x:c r="A23" s="6" t="inlineStr">
        <x:is>
          <x:t xml:space="preserve">Butter Naan</x:t>
        </x:is>
      </x:c>
      <x:c r="B23" s="6" t="inlineStr">
        <x:is>
          <x:t xml:space="preserve">Maida</x:t>
        </x:is>
      </x:c>
      <x:c r="C23" s="6" t="n">
        <x:v>80</x:v>
      </x:c>
      <x:c r="D23" s="7" t="n">
        <x:v>42</x:v>
      </x:c>
      <x:c r="E23" s="6" t="n">
        <x:v>100</x:v>
      </x:c>
      <x:c r="F23" s="8" t="n">
        <x:f>IF(OR(A23="",C23=""),"",ROUND(C23/1000*D23/(E23/100),2))</x:f>
        <x:v>3.36</x:v>
      </x:c>
    </x:row>
    <x:row r="24">
      <x:c r="A24" s="6" t="inlineStr">
        <x:is>
          <x:t xml:space="preserve">Butter Naan</x:t>
        </x:is>
      </x:c>
      <x:c r="B24" s="6" t="inlineStr">
        <x:is>
          <x:t xml:space="preserve">Butter</x:t>
        </x:is>
      </x:c>
      <x:c r="C24" s="6" t="n">
        <x:v>8</x:v>
      </x:c>
      <x:c r="D24" s="7" t="n">
        <x:v>520</x:v>
      </x:c>
      <x:c r="E24" s="6" t="n">
        <x:v>100</x:v>
      </x:c>
      <x:c r="F24" s="8" t="n">
        <x:f>IF(OR(A24="",C24=""),"",ROUND(C24/1000*D24/(E24/100),2))</x:f>
        <x:v>4.16</x:v>
      </x:c>
    </x:row>
    <x:row r="25">
      <x:c r="A25" s="6" t="inlineStr">
        <x:is>
          <x:t xml:space="preserve">Butter Naan</x:t>
        </x:is>
      </x:c>
      <x:c r="B25" s="6" t="inlineStr">
        <x:is>
          <x:t xml:space="preserve">Yeast, curd and salt</x:t>
        </x:is>
      </x:c>
      <x:c r="C25" s="6" t="n">
        <x:v>12</x:v>
      </x:c>
      <x:c r="D25" s="7" t="n">
        <x:v>150</x:v>
      </x:c>
      <x:c r="E25" s="6" t="n">
        <x:v>100</x:v>
      </x:c>
      <x:c r="F25" s="8" t="n">
        <x:f>IF(OR(A25="",C25=""),"",ROUND(C25/1000*D25/(E25/100),2))</x:f>
        <x:v>1.8</x:v>
      </x:c>
    </x:row>
    <x:row r="26">
      <x:c r="A26" s="6" t="inlineStr">
        <x:is>
          <x:t xml:space="preserve">Masala Chai</x:t>
        </x:is>
      </x:c>
      <x:c r="B26" s="6" t="inlineStr">
        <x:is>
          <x:t xml:space="preserve">Milk</x:t>
        </x:is>
      </x:c>
      <x:c r="C26" s="6" t="n">
        <x:v>120</x:v>
      </x:c>
      <x:c r="D26" s="7" t="n">
        <x:v>58</x:v>
      </x:c>
      <x:c r="E26" s="6" t="n">
        <x:v>100</x:v>
      </x:c>
      <x:c r="F26" s="8" t="n">
        <x:f>IF(OR(A26="",C26=""),"",ROUND(C26/1000*D26/(E26/100),2))</x:f>
        <x:v>6.96</x:v>
      </x:c>
    </x:row>
    <x:row r="27">
      <x:c r="A27" s="6" t="inlineStr">
        <x:is>
          <x:t xml:space="preserve">Masala Chai</x:t>
        </x:is>
      </x:c>
      <x:c r="B27" s="6" t="inlineStr">
        <x:is>
          <x:t xml:space="preserve">Tea and sugar</x:t>
        </x:is>
      </x:c>
      <x:c r="C27" s="6" t="n">
        <x:v>12</x:v>
      </x:c>
      <x:c r="D27" s="7" t="n">
        <x:v>180</x:v>
      </x:c>
      <x:c r="E27" s="6" t="n">
        <x:v>100</x:v>
      </x:c>
      <x:c r="F27" s="8" t="n">
        <x:f>IF(OR(A27="",C27=""),"",ROUND(C27/1000*D27/(E27/100),2))</x:f>
        <x:v>2.16</x:v>
      </x:c>
    </x:row>
    <x:row r="28">
      <x:c r="A28" s="6" t="inlineStr">
        <x:is>
          <x:t xml:space="preserve">Masala Chai</x:t>
        </x:is>
      </x:c>
      <x:c r="B28" s="6" t="inlineStr">
        <x:is>
          <x:t xml:space="preserve">Ginger and masala</x:t>
        </x:is>
      </x:c>
      <x:c r="C28" s="6" t="n">
        <x:v>3</x:v>
      </x:c>
      <x:c r="D28" s="7" t="n">
        <x:v>300</x:v>
      </x:c>
      <x:c r="E28" s="6" t="n">
        <x:v>100</x:v>
      </x:c>
      <x:c r="F28" s="8" t="n">
        <x:f>IF(OR(A28="",C28=""),"",ROUND(C28/1000*D28/(E28/100),2))</x:f>
        <x:v>0.9</x:v>
      </x:c>
    </x:row>
    <x:row r="29">
      <x:c r="A29" s="6" t="n"/>
      <x:c r="B29" s="6" t="n"/>
      <x:c r="C29" s="6" t="n"/>
      <x:c r="D29" s="6" t="n"/>
      <x:c r="E29" s="6" t="n"/>
      <x:c r="F29" s="8" t="str">
        <x:f>IF(OR(A29="",C29=""),"",ROUND(C29/1000*D29/(E29/100),2))</x:f>
      </x:c>
    </x:row>
    <x:row r="30">
      <x:c r="A30" s="6" t="n"/>
      <x:c r="B30" s="6" t="n"/>
      <x:c r="C30" s="6" t="n"/>
      <x:c r="D30" s="6" t="n"/>
      <x:c r="E30" s="6" t="n"/>
      <x:c r="F30" s="8" t="str">
        <x:f>IF(OR(A30="",C30=""),"",ROUND(C30/1000*D30/(E30/100),2))</x:f>
      </x:c>
    </x:row>
    <x:row r="31">
      <x:c r="A31" s="6" t="n"/>
      <x:c r="B31" s="6" t="n"/>
      <x:c r="C31" s="6" t="n"/>
      <x:c r="D31" s="6" t="n"/>
      <x:c r="E31" s="6" t="n"/>
      <x:c r="F31" s="8" t="str">
        <x:f>IF(OR(A31="",C31=""),"",ROUND(C31/1000*D31/(E31/100),2))</x:f>
      </x:c>
    </x:row>
    <x:row r="32">
      <x:c r="A32" s="6" t="n"/>
      <x:c r="B32" s="6" t="n"/>
      <x:c r="C32" s="6" t="n"/>
      <x:c r="D32" s="6" t="n"/>
      <x:c r="E32" s="6" t="n"/>
      <x:c r="F32" s="8" t="str">
        <x:f>IF(OR(A32="",C32=""),"",ROUND(C32/1000*D32/(E32/100),2))</x:f>
      </x:c>
    </x:row>
    <x:row r="33">
      <x:c r="A33" s="6" t="n"/>
      <x:c r="B33" s="6" t="n"/>
      <x:c r="C33" s="6" t="n"/>
      <x:c r="D33" s="6" t="n"/>
      <x:c r="E33" s="6" t="n"/>
      <x:c r="F33" s="8" t="str">
        <x:f>IF(OR(A33="",C33=""),"",ROUND(C33/1000*D33/(E33/100),2))</x:f>
      </x:c>
    </x:row>
    <x:row r="34">
      <x:c r="A34" s="6" t="n"/>
      <x:c r="B34" s="6" t="n"/>
      <x:c r="C34" s="6" t="n"/>
      <x:c r="D34" s="6" t="n"/>
      <x:c r="E34" s="6" t="n"/>
      <x:c r="F34" s="8" t="str">
        <x:f>IF(OR(A34="",C34=""),"",ROUND(C34/1000*D34/(E34/100),2))</x:f>
      </x:c>
    </x:row>
    <x:row r="35">
      <x:c r="A35" s="6" t="n"/>
      <x:c r="B35" s="6" t="n"/>
      <x:c r="C35" s="6" t="n"/>
      <x:c r="D35" s="6" t="n"/>
      <x:c r="E35" s="6" t="n"/>
      <x:c r="F35" s="8" t="str">
        <x:f>IF(OR(A35="",C35=""),"",ROUND(C35/1000*D35/(E35/100),2))</x:f>
      </x:c>
    </x:row>
    <x:row r="36">
      <x:c r="A36" s="6" t="n"/>
      <x:c r="B36" s="6" t="n"/>
      <x:c r="C36" s="6" t="n"/>
      <x:c r="D36" s="6" t="n"/>
      <x:c r="E36" s="6" t="n"/>
      <x:c r="F36" s="8" t="str">
        <x:f>IF(OR(A36="",C36=""),"",ROUND(C36/1000*D36/(E36/100),2))</x:f>
      </x:c>
    </x:row>
    <x:row r="37">
      <x:c r="A37" s="6" t="n"/>
      <x:c r="B37" s="6" t="n"/>
      <x:c r="C37" s="6" t="n"/>
      <x:c r="D37" s="6" t="n"/>
      <x:c r="E37" s="6" t="n"/>
      <x:c r="F37" s="8" t="str">
        <x:f>IF(OR(A37="",C37=""),"",ROUND(C37/1000*D37/(E37/100),2))</x:f>
      </x:c>
    </x:row>
    <x:row r="38">
      <x:c r="A38" s="6" t="n"/>
      <x:c r="B38" s="6" t="n"/>
      <x:c r="C38" s="6" t="n"/>
      <x:c r="D38" s="6" t="n"/>
      <x:c r="E38" s="6" t="n"/>
      <x:c r="F38" s="8" t="str">
        <x:f>IF(OR(A38="",C38=""),"",ROUND(C38/1000*D38/(E38/100),2))</x:f>
      </x:c>
    </x:row>
    <x:row r="39">
      <x:c r="A39" s="6" t="n"/>
      <x:c r="B39" s="6" t="n"/>
      <x:c r="C39" s="6" t="n"/>
      <x:c r="D39" s="6" t="n"/>
      <x:c r="E39" s="6" t="n"/>
      <x:c r="F39" s="8" t="str">
        <x:f>IF(OR(A39="",C39=""),"",ROUND(C39/1000*D39/(E39/100),2))</x:f>
      </x:c>
    </x:row>
    <x:row r="40">
      <x:c r="A40" s="6" t="n"/>
      <x:c r="B40" s="6" t="n"/>
      <x:c r="C40" s="6" t="n"/>
      <x:c r="D40" s="6" t="n"/>
      <x:c r="E40" s="6" t="n"/>
      <x:c r="F40" s="8" t="str">
        <x:f>IF(OR(A40="",C40=""),"",ROUND(C40/1000*D40/(E40/100),2))</x:f>
      </x:c>
    </x:row>
    <x:row r="41">
      <x:c r="A41" s="6" t="n"/>
      <x:c r="B41" s="6" t="n"/>
      <x:c r="C41" s="6" t="n"/>
      <x:c r="D41" s="6" t="n"/>
      <x:c r="E41" s="6" t="n"/>
      <x:c r="F41" s="8" t="str">
        <x:f>IF(OR(A41="",C41=""),"",ROUND(C41/1000*D41/(E41/100),2))</x:f>
      </x:c>
    </x:row>
    <x:row r="42">
      <x:c r="A42" s="6" t="n"/>
      <x:c r="B42" s="6" t="n"/>
      <x:c r="C42" s="6" t="n"/>
      <x:c r="D42" s="6" t="n"/>
      <x:c r="E42" s="6" t="n"/>
      <x:c r="F42" s="8" t="str">
        <x:f>IF(OR(A42="",C42=""),"",ROUND(C42/1000*D42/(E42/100),2))</x:f>
      </x:c>
    </x:row>
    <x:row r="43">
      <x:c r="A43" s="6" t="n"/>
      <x:c r="B43" s="6" t="n"/>
      <x:c r="C43" s="6" t="n"/>
      <x:c r="D43" s="6" t="n"/>
      <x:c r="E43" s="6" t="n"/>
      <x:c r="F43" s="8" t="str">
        <x:f>IF(OR(A43="",C43=""),"",ROUND(C43/1000*D43/(E43/100),2))</x:f>
      </x:c>
    </x:row>
    <x:row r="44">
      <x:c r="A44" s="6" t="n"/>
      <x:c r="B44" s="6" t="n"/>
      <x:c r="C44" s="6" t="n"/>
      <x:c r="D44" s="6" t="n"/>
      <x:c r="E44" s="6" t="n"/>
      <x:c r="F44" s="8" t="str">
        <x:f>IF(OR(A44="",C44=""),"",ROUND(C44/1000*D44/(E44/100),2))</x:f>
      </x:c>
    </x:row>
    <x:row r="45">
      <x:c r="A45" s="6" t="n"/>
      <x:c r="B45" s="6" t="n"/>
      <x:c r="C45" s="6" t="n"/>
      <x:c r="D45" s="6" t="n"/>
      <x:c r="E45" s="6" t="n"/>
      <x:c r="F45" s="8" t="str">
        <x:f>IF(OR(A45="",C45=""),"",ROUND(C45/1000*D45/(E45/100),2))</x:f>
      </x:c>
    </x:row>
    <x:row r="46">
      <x:c r="A46" s="6" t="n"/>
      <x:c r="B46" s="6" t="n"/>
      <x:c r="C46" s="6" t="n"/>
      <x:c r="D46" s="6" t="n"/>
      <x:c r="E46" s="6" t="n"/>
      <x:c r="F46" s="8" t="str">
        <x:f>IF(OR(A46="",C46=""),"",ROUND(C46/1000*D46/(E46/100),2))</x:f>
      </x:c>
    </x:row>
    <x:row r="47">
      <x:c r="A47" s="6" t="n"/>
      <x:c r="B47" s="6" t="n"/>
      <x:c r="C47" s="6" t="n"/>
      <x:c r="D47" s="6" t="n"/>
      <x:c r="E47" s="6" t="n"/>
      <x:c r="F47" s="8" t="str">
        <x:f>IF(OR(A47="",C47=""),"",ROUND(C47/1000*D47/(E47/100),2))</x:f>
      </x:c>
    </x:row>
    <x:row r="49">
      <x:c r="A49" s="9" t="inlineStr">
        <x:is>
          <x:t xml:space="preserve">Dish summary</x:t>
        </x:is>
      </x:c>
    </x:row>
    <x:row r="50">
      <x:c r="A50" s="5" t="inlineStr">
        <x:is>
          <x:t xml:space="preserve">Dish</x:t>
        </x:is>
      </x:c>
      <x:c r="B50" s="5" t="inlineStr">
        <x:is>
          <x:t xml:space="preserve">Ingredient cost (Rs)</x:t>
        </x:is>
      </x:c>
      <x:c r="C50" s="5" t="inlineStr">
        <x:is>
          <x:t xml:space="preserve">Plate cost incl. allowance (Rs)</x:t>
        </x:is>
      </x:c>
      <x:c r="D50" s="5" t="inlineStr">
        <x:is>
          <x:t xml:space="preserve">Price for target food cost, before GST (Rs)</x:t>
        </x:is>
      </x:c>
      <x:c r="E50" s="5" t="inlineStr">
        <x:is>
          <x:t xml:space="preserve">Your menu price before GST (Rs)</x:t>
        </x:is>
      </x:c>
      <x:c r="F50" s="5" t="inlineStr">
        <x:is>
          <x:t xml:space="preserve">Actual food cost (%)</x:t>
        </x:is>
      </x:c>
      <x:c r="G50" s="5" t="inlineStr">
        <x:is>
          <x:t xml:space="preserve">Menu price incl. GST (Rs)</x:t>
        </x:is>
      </x:c>
      <x:c r="H50" s="5" t="inlineStr">
        <x:is>
          <x:t xml:space="preserve">Status</x:t>
        </x:is>
      </x:c>
    </x:row>
    <x:row r="51">
      <x:c r="A51" s="6" t="inlineStr">
        <x:is>
          <x:t xml:space="preserve">Paneer Butter Masala</x:t>
        </x:is>
      </x:c>
      <x:c r="B51" s="8" t="n">
        <x:f>SUMIF($A$8:$A$47,A51,$F$8:$F$47)</x:f>
        <x:v>77.98</x:v>
      </x:c>
      <x:c r="C51" s="8" t="n">
        <x:f>ROUND(B51*(1+$B$4/100),2)</x:f>
        <x:v>81.1</x:v>
      </x:c>
      <x:c r="D51" s="10" t="n">
        <x:f>ROUND(C51/($B$3/100),0)</x:f>
        <x:v>270</x:v>
      </x:c>
      <x:c r="E51" s="11" t="n">
        <x:v>260</x:v>
      </x:c>
      <x:c r="F51" s="12" t="n">
        <x:f>IF(E51=0,"",ROUND(C51/E51*100,1))</x:f>
        <x:v>31.2</x:v>
      </x:c>
      <x:c r="G51" s="10" t="n">
        <x:f>ROUND(E51*(1+$B$5/100),0)</x:f>
        <x:v>273</x:v>
      </x:c>
      <x:c r="H51" s="13" t="str">
        <x:f>IF(F51="","",IF(F51&gt;$B$3+5,"Losing margin",IF(F51&gt;$B$3,"Above target","On target")))</x:f>
        <x:v>Above target</x:v>
      </x:c>
    </x:row>
    <x:row r="52">
      <x:c r="A52" s="6" t="inlineStr">
        <x:is>
          <x:t xml:space="preserve">Dal Tadka</x:t>
        </x:is>
      </x:c>
      <x:c r="B52" s="8" t="n">
        <x:f>SUMIF($A$8:$A$47,A52,$F$8:$F$47)</x:f>
        <x:v>19.33</x:v>
      </x:c>
      <x:c r="C52" s="8" t="n">
        <x:f>ROUND(B52*(1+$B$4/100),2)</x:f>
        <x:v>20.1</x:v>
      </x:c>
      <x:c r="D52" s="10" t="n">
        <x:f>ROUND(C52/($B$3/100),0)</x:f>
        <x:v>67</x:v>
      </x:c>
      <x:c r="E52" s="11" t="n">
        <x:v>110</x:v>
      </x:c>
      <x:c r="F52" s="12" t="n">
        <x:f>IF(E52=0,"",ROUND(C52/E52*100,1))</x:f>
        <x:v>18.3</x:v>
      </x:c>
      <x:c r="G52" s="10" t="n">
        <x:f>ROUND(E52*(1+$B$5/100),0)</x:f>
        <x:v>116</x:v>
      </x:c>
      <x:c r="H52" s="13" t="str">
        <x:f>IF(F52="","",IF(F52&gt;$B$3+5,"Losing margin",IF(F52&gt;$B$3,"Above target","On target")))</x:f>
        <x:v>On target</x:v>
      </x:c>
    </x:row>
    <x:row r="53">
      <x:c r="A53" s="6" t="inlineStr">
        <x:is>
          <x:t xml:space="preserve">Veg Biryani</x:t>
        </x:is>
      </x:c>
      <x:c r="B53" s="8" t="n">
        <x:f>SUMIF($A$8:$A$47,A53,$F$8:$F$47)</x:f>
        <x:v>40.230000000000004</x:v>
      </x:c>
      <x:c r="C53" s="8" t="n">
        <x:f>ROUND(B53*(1+$B$4/100),2)</x:f>
        <x:v>41.84</x:v>
      </x:c>
      <x:c r="D53" s="10" t="n">
        <x:f>ROUND(C53/($B$3/100),0)</x:f>
        <x:v>139</x:v>
      </x:c>
      <x:c r="E53" s="11" t="n">
        <x:v>190</x:v>
      </x:c>
      <x:c r="F53" s="12" t="n">
        <x:f>IF(E53=0,"",ROUND(C53/E53*100,1))</x:f>
        <x:v>22</x:v>
      </x:c>
      <x:c r="G53" s="10" t="n">
        <x:f>ROUND(E53*(1+$B$5/100),0)</x:f>
        <x:v>200</x:v>
      </x:c>
      <x:c r="H53" s="13" t="str">
        <x:f>IF(F53="","",IF(F53&gt;$B$3+5,"Losing margin",IF(F53&gt;$B$3,"Above target","On target")))</x:f>
        <x:v>On target</x:v>
      </x:c>
    </x:row>
    <x:row r="54">
      <x:c r="A54" s="6" t="inlineStr">
        <x:is>
          <x:t xml:space="preserve">Butter Naan</x:t>
        </x:is>
      </x:c>
      <x:c r="B54" s="8" t="n">
        <x:f>SUMIF($A$8:$A$47,A54,$F$8:$F$47)</x:f>
        <x:v>9.32</x:v>
      </x:c>
      <x:c r="C54" s="8" t="n">
        <x:f>ROUND(B54*(1+$B$4/100),2)</x:f>
        <x:v>9.69</x:v>
      </x:c>
      <x:c r="D54" s="10" t="n">
        <x:f>ROUND(C54/($B$3/100),0)</x:f>
        <x:v>32</x:v>
      </x:c>
      <x:c r="E54" s="11" t="n">
        <x:v>30</x:v>
      </x:c>
      <x:c r="F54" s="12" t="n">
        <x:f>IF(E54=0,"",ROUND(C54/E54*100,1))</x:f>
        <x:v>32.3</x:v>
      </x:c>
      <x:c r="G54" s="10" t="n">
        <x:f>ROUND(E54*(1+$B$5/100),0)</x:f>
        <x:v>32</x:v>
      </x:c>
      <x:c r="H54" s="13" t="str">
        <x:f>IF(F54="","",IF(F54&gt;$B$3+5,"Losing margin",IF(F54&gt;$B$3,"Above target","On target")))</x:f>
        <x:v>Above target</x:v>
      </x:c>
    </x:row>
    <x:row r="55">
      <x:c r="A55" s="6" t="inlineStr">
        <x:is>
          <x:t xml:space="preserve">Masala Chai</x:t>
        </x:is>
      </x:c>
      <x:c r="B55" s="8" t="n">
        <x:f>SUMIF($A$8:$A$47,A55,$F$8:$F$47)</x:f>
        <x:v>10.020000000000001</x:v>
      </x:c>
      <x:c r="C55" s="8" t="n">
        <x:f>ROUND(B55*(1+$B$4/100),2)</x:f>
        <x:v>10.42</x:v>
      </x:c>
      <x:c r="D55" s="10" t="n">
        <x:f>ROUND(C55/($B$3/100),0)</x:f>
        <x:v>35</x:v>
      </x:c>
      <x:c r="E55" s="11" t="n">
        <x:v>25</x:v>
      </x:c>
      <x:c r="F55" s="12" t="n">
        <x:f>IF(E55=0,"",ROUND(C55/E55*100,1))</x:f>
        <x:v>41.7</x:v>
      </x:c>
      <x:c r="G55" s="10" t="n">
        <x:f>ROUND(E55*(1+$B$5/100),0)</x:f>
        <x:v>26</x:v>
      </x:c>
      <x:c r="H55" s="13" t="str">
        <x:f>IF(F55="","",IF(F55&gt;$B$3+5,"Losing margin",IF(F55&gt;$B$3,"Above target","On target")))</x:f>
        <x:v>Losing margin</x:v>
      </x:c>
    </x:row>
    <x:row r="56">
      <x:c r="A56" s="6" t="n"/>
      <x:c r="B56" s="13" t="str">
        <x:f>IF(A56="","",SUMIF($A$8:$A$47,A56,$F$8:$F$47))</x:f>
      </x:c>
      <x:c r="C56" s="13" t="str">
        <x:f>IF(A56="","",ROUND(B56*(1+$B$4/100),2))</x:f>
      </x:c>
      <x:c r="D56" s="13" t="str">
        <x:f>IF(A56="","",ROUND(C56/($B$3/100),0))</x:f>
      </x:c>
      <x:c r="E56" s="6" t="n"/>
      <x:c r="F56" s="13" t="str">
        <x:f>IF(OR(A56="",E56=""),"",ROUND(C56/E56*100,1))</x:f>
      </x:c>
      <x:c r="G56" s="13" t="str">
        <x:f>IF(OR(A56="",E56=""),"",ROUND(E56*(1+$B$5/100),0))</x:f>
      </x:c>
      <x:c r="H56" s="13" t="str">
        <x:f>IF(F56="","",IF(F56&gt;$B$3+5,"Losing margin",IF(F56&gt;$B$3,"Above target","On target")))</x:f>
      </x:c>
    </x:row>
    <x:row r="57">
      <x:c r="A57" s="6" t="n"/>
      <x:c r="B57" s="13" t="str">
        <x:f>IF(A57="","",SUMIF($A$8:$A$47,A57,$F$8:$F$47))</x:f>
      </x:c>
      <x:c r="C57" s="13" t="str">
        <x:f>IF(A57="","",ROUND(B57*(1+$B$4/100),2))</x:f>
      </x:c>
      <x:c r="D57" s="13" t="str">
        <x:f>IF(A57="","",ROUND(C57/($B$3/100),0))</x:f>
      </x:c>
      <x:c r="E57" s="6" t="n"/>
      <x:c r="F57" s="13" t="str">
        <x:f>IF(OR(A57="",E57=""),"",ROUND(C57/E57*100,1))</x:f>
      </x:c>
      <x:c r="G57" s="13" t="str">
        <x:f>IF(OR(A57="",E57=""),"",ROUND(E57*(1+$B$5/100),0))</x:f>
      </x:c>
      <x:c r="H57" s="13" t="str">
        <x:f>IF(F57="","",IF(F57&gt;$B$3+5,"Losing margin",IF(F57&gt;$B$3,"Above target","On target")))</x:f>
      </x:c>
    </x:row>
    <x:row r="58">
      <x:c r="A58" s="6" t="n"/>
      <x:c r="B58" s="13" t="str">
        <x:f>IF(A58="","",SUMIF($A$8:$A$47,A58,$F$8:$F$47))</x:f>
      </x:c>
      <x:c r="C58" s="13" t="str">
        <x:f>IF(A58="","",ROUND(B58*(1+$B$4/100),2))</x:f>
      </x:c>
      <x:c r="D58" s="13" t="str">
        <x:f>IF(A58="","",ROUND(C58/($B$3/100),0))</x:f>
      </x:c>
      <x:c r="E58" s="6" t="n"/>
      <x:c r="F58" s="13" t="str">
        <x:f>IF(OR(A58="",E58=""),"",ROUND(C58/E58*100,1))</x:f>
      </x:c>
      <x:c r="G58" s="13" t="str">
        <x:f>IF(OR(A58="",E58=""),"",ROUND(E58*(1+$B$5/100),0))</x:f>
      </x:c>
      <x:c r="H58" s="13" t="str">
        <x:f>IF(F58="","",IF(F58&gt;$B$3+5,"Losing margin",IF(F58&gt;$B$3,"Above target","On target")))</x:f>
      </x:c>
    </x:row>
    <x:row r="59">
      <x:c r="A59" s="6" t="n"/>
      <x:c r="B59" s="13" t="str">
        <x:f>IF(A59="","",SUMIF($A$8:$A$47,A59,$F$8:$F$47))</x:f>
      </x:c>
      <x:c r="C59" s="13" t="str">
        <x:f>IF(A59="","",ROUND(B59*(1+$B$4/100),2))</x:f>
      </x:c>
      <x:c r="D59" s="13" t="str">
        <x:f>IF(A59="","",ROUND(C59/($B$3/100),0))</x:f>
      </x:c>
      <x:c r="E59" s="6" t="n"/>
      <x:c r="F59" s="13" t="str">
        <x:f>IF(OR(A59="",E59=""),"",ROUND(C59/E59*100,1))</x:f>
      </x:c>
      <x:c r="G59" s="13" t="str">
        <x:f>IF(OR(A59="",E59=""),"",ROUND(E59*(1+$B$5/100),0))</x:f>
      </x:c>
      <x:c r="H59" s="13" t="str">
        <x:f>IF(F59="","",IF(F59&gt;$B$3+5,"Losing margin",IF(F59&gt;$B$3,"Above target","On target")))</x:f>
      </x:c>
    </x:row>
    <x:row r="60">
      <x:c r="A60" s="6" t="n"/>
      <x:c r="B60" s="13" t="str">
        <x:f>IF(A60="","",SUMIF($A$8:$A$47,A60,$F$8:$F$47))</x:f>
      </x:c>
      <x:c r="C60" s="13" t="str">
        <x:f>IF(A60="","",ROUND(B60*(1+$B$4/100),2))</x:f>
      </x:c>
      <x:c r="D60" s="13" t="str">
        <x:f>IF(A60="","",ROUND(C60/($B$3/100),0))</x:f>
      </x:c>
      <x:c r="E60" s="6" t="n"/>
      <x:c r="F60" s="13" t="str">
        <x:f>IF(OR(A60="",E60=""),"",ROUND(C60/E60*100,1))</x:f>
      </x:c>
      <x:c r="G60" s="13" t="str">
        <x:f>IF(OR(A60="",E60=""),"",ROUND(E60*(1+$B$5/100),0))</x:f>
      </x:c>
      <x:c r="H60" s="13" t="str">
        <x:f>IF(F60="","",IF(F60&gt;$B$3+5,"Losing margin",IF(F60&gt;$B$3,"Above target","On target")))</x:f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8" defaultRowHeight="15"/>
  <x:cols>
    <x:col min="1" max="1" width="16" customWidth="1"/>
    <x:col min="2" max="2" width="7" customWidth="1"/>
    <x:col min="3" max="3" width="9" customWidth="1"/>
    <x:col min="4" max="4" width="10" customWidth="1"/>
    <x:col min="5" max="5" width="9" customWidth="1"/>
    <x:col min="6" max="6" width="11" customWidth="1"/>
    <x:col min="7" max="7" width="16" customWidth="1"/>
    <x:col min="8" max="8" width="14" customWidth="1"/>
    <x:col min="9" max="9" width="12" customWidth="1"/>
    <x:col min="10" max="10" width="13" customWidth="1"/>
    <x:col min="11" max="11" width="12" customWidth="1"/>
    <x:col min="12" max="12" width="14" customWidth="1"/>
    <x:col min="13" max="13" width="16" customWidth="1"/>
    <x:col min="14" max="14" width="14" customWidth="1"/>
  </x:cols>
  <x:sheetData>
    <x:row r="1">
      <x:c r="A1" s="1" t="inlineStr">
        <x:is>
          <x:t xml:space="preserve">Stock variance (one week)</x:t>
        </x:is>
      </x:c>
    </x:row>
    <x:row r="2">
      <x:c r="A2" s="3" t="inlineStr">
        <x:is>
          <x:t xml:space="preserve">Actual use = opening + purchases - closing. Expected use = units sold x recipe quantity. A gap above 5% deserves a look.</x:t>
        </x:is>
      </x:c>
    </x:row>
    <x:row r="4">
      <x:c r="A4" s="5" t="inlineStr">
        <x:is>
          <x:t xml:space="preserve">Item</x:t>
        </x:is>
      </x:c>
      <x:c r="B4" s="5" t="inlineStr">
        <x:is>
          <x:t xml:space="preserve">Unit</x:t>
        </x:is>
      </x:c>
      <x:c r="C4" s="5" t="inlineStr">
        <x:is>
          <x:t xml:space="preserve">Opening</x:t>
        </x:is>
      </x:c>
      <x:c r="D4" s="5" t="inlineStr">
        <x:is>
          <x:t xml:space="preserve">Purchases</x:t>
        </x:is>
      </x:c>
      <x:c r="E4" s="5" t="inlineStr">
        <x:is>
          <x:t xml:space="preserve">Closing</x:t>
        </x:is>
      </x:c>
      <x:c r="F4" s="5" t="inlineStr">
        <x:is>
          <x:t xml:space="preserve">Actual use</x:t>
        </x:is>
      </x:c>
      <x:c r="G4" s="5" t="inlineStr">
        <x:is>
          <x:t xml:space="preserve">Units sold (from sales report)</x:t>
        </x:is>
      </x:c>
      <x:c r="H4" s="5" t="inlineStr">
        <x:is>
          <x:t xml:space="preserve">Recipe qty per unit</x:t>
        </x:is>
      </x:c>
      <x:c r="I4" s="5" t="inlineStr">
        <x:is>
          <x:t xml:space="preserve">Expected use</x:t>
        </x:is>
      </x:c>
      <x:c r="J4" s="5" t="inlineStr">
        <x:is>
          <x:t xml:space="preserve">Variance (qty)</x:t>
        </x:is>
      </x:c>
      <x:c r="K4" s="5" t="inlineStr">
        <x:is>
          <x:t xml:space="preserve">Variance (%)</x:t>
        </x:is>
      </x:c>
      <x:c r="L4" s="5" t="inlineStr">
        <x:is>
          <x:t xml:space="preserve">Cost per unit (Rs)</x:t>
        </x:is>
      </x:c>
      <x:c r="M4" s="5" t="inlineStr">
        <x:is>
          <x:t xml:space="preserve">Variance value (Rs)</x:t>
        </x:is>
      </x:c>
      <x:c r="N4" s="5" t="inlineStr">
        <x:is>
          <x:t xml:space="preserve">Flag</x:t>
        </x:is>
      </x:c>
    </x:row>
    <x:row r="5">
      <x:c r="A5" s="6" t="inlineStr">
        <x:is>
          <x:t xml:space="preserve">Paneer</x:t>
        </x:is>
      </x:c>
      <x:c r="B5" s="6" t="inlineStr">
        <x:is>
          <x:t xml:space="preserve">kg</x:t>
        </x:is>
      </x:c>
      <x:c r="C5" s="6" t="n">
        <x:v>6</x:v>
      </x:c>
      <x:c r="D5" s="6" t="n">
        <x:v>42</x:v>
      </x:c>
      <x:c r="E5" s="6" t="n">
        <x:v>5</x:v>
      </x:c>
      <x:c r="F5" s="14" t="n">
        <x:f>C5+D5-E5</x:f>
        <x:v>43</x:v>
      </x:c>
      <x:c r="G5" s="6" t="n">
        <x:v>350</x:v>
      </x:c>
      <x:c r="H5" s="6" t="n">
        <x:v>0.12</x:v>
      </x:c>
      <x:c r="I5" s="14" t="n">
        <x:f>ROUND(G5*H5,2)</x:f>
        <x:v>42</x:v>
      </x:c>
      <x:c r="J5" s="14" t="n">
        <x:f>ROUND(F5-I5,2)</x:f>
        <x:v>1</x:v>
      </x:c>
      <x:c r="K5" s="12" t="n">
        <x:f>IF(I5=0,"",ROUND(J5/I5*100,1))</x:f>
        <x:v>2.4</x:v>
      </x:c>
      <x:c r="L5" s="7" t="n">
        <x:v>360</x:v>
      </x:c>
      <x:c r="M5" s="10" t="n">
        <x:f>IF(I5=0,0,ROUND(J5*L5,0))</x:f>
        <x:v>360</x:v>
      </x:c>
      <x:c r="N5" s="13" t="str">
        <x:f>IF(K5="","No recipe link",IF(ABS(K5)&gt;5,"Check","OK"))</x:f>
        <x:v>OK</x:v>
      </x:c>
    </x:row>
    <x:row r="6">
      <x:c r="A6" s="6" t="inlineStr">
        <x:is>
          <x:t xml:space="preserve">Basmati rice</x:t>
        </x:is>
      </x:c>
      <x:c r="B6" s="6" t="inlineStr">
        <x:is>
          <x:t xml:space="preserve">kg</x:t>
        </x:is>
      </x:c>
      <x:c r="C6" s="6" t="n">
        <x:v>30</x:v>
      </x:c>
      <x:c r="D6" s="6" t="n">
        <x:v>60</x:v>
      </x:c>
      <x:c r="E6" s="6" t="n">
        <x:v>22</x:v>
      </x:c>
      <x:c r="F6" s="14" t="n">
        <x:f>C6+D6-E6</x:f>
        <x:v>68</x:v>
      </x:c>
      <x:c r="G6" s="6" t="n">
        <x:v>700</x:v>
      </x:c>
      <x:c r="H6" s="6" t="n">
        <x:v>0.09</x:v>
      </x:c>
      <x:c r="I6" s="14" t="n">
        <x:f>ROUND(G6*H6,2)</x:f>
        <x:v>63</x:v>
      </x:c>
      <x:c r="J6" s="14" t="n">
        <x:f>ROUND(F6-I6,2)</x:f>
        <x:v>5</x:v>
      </x:c>
      <x:c r="K6" s="12" t="n">
        <x:f>IF(I6=0,"",ROUND(J6/I6*100,1))</x:f>
        <x:v>7.9</x:v>
      </x:c>
      <x:c r="L6" s="7" t="n">
        <x:v>115</x:v>
      </x:c>
      <x:c r="M6" s="10" t="n">
        <x:f>IF(I6=0,0,ROUND(J6*L6,0))</x:f>
        <x:v>575</x:v>
      </x:c>
      <x:c r="N6" s="13" t="str">
        <x:f>IF(K6="","No recipe link",IF(ABS(K6)&gt;5,"Check","OK"))</x:f>
        <x:v>Check</x:v>
      </x:c>
    </x:row>
    <x:row r="7">
      <x:c r="A7" s="6" t="inlineStr">
        <x:is>
          <x:t xml:space="preserve">Refined oil</x:t>
        </x:is>
      </x:c>
      <x:c r="B7" s="6" t="inlineStr">
        <x:is>
          <x:t xml:space="preserve">L</x:t>
        </x:is>
      </x:c>
      <x:c r="C7" s="6" t="n">
        <x:v>18</x:v>
      </x:c>
      <x:c r="D7" s="6" t="n">
        <x:v>40</x:v>
      </x:c>
      <x:c r="E7" s="6" t="n">
        <x:v>14</x:v>
      </x:c>
      <x:c r="F7" s="14" t="n">
        <x:f>C7+D7-E7</x:f>
        <x:v>44</x:v>
      </x:c>
      <x:c r="G7" s="6" t="n">
        <x:v>0</x:v>
      </x:c>
      <x:c r="H7" s="6" t="n">
        <x:v>0</x:v>
      </x:c>
      <x:c r="I7" s="14" t="n">
        <x:f>ROUND(G7*H7,2)</x:f>
        <x:v>0</x:v>
      </x:c>
      <x:c r="J7" s="14" t="n">
        <x:f>ROUND(F7-I7,2)</x:f>
        <x:v>44</x:v>
      </x:c>
      <x:c r="K7" s="12" t="str">
        <x:f>IF(I7=0,"",ROUND(J7/I7*100,1))</x:f>
      </x:c>
      <x:c r="L7" s="7" t="n">
        <x:v>140</x:v>
      </x:c>
      <x:c r="M7" s="10" t="n">
        <x:f>IF(I7=0,0,ROUND(J7*L7,0))</x:f>
        <x:v>0</x:v>
      </x:c>
      <x:c r="N7" s="13" t="str">
        <x:f>IF(K7="","No recipe link",IF(ABS(K7)&gt;5,"Check","OK"))</x:f>
        <x:v>No recipe link</x:v>
      </x:c>
    </x:row>
    <x:row r="8">
      <x:c r="A8" s="6" t="inlineStr">
        <x:is>
          <x:t xml:space="preserve">Butter</x:t>
        </x:is>
      </x:c>
      <x:c r="B8" s="6" t="inlineStr">
        <x:is>
          <x:t xml:space="preserve">kg</x:t>
        </x:is>
      </x:c>
      <x:c r="C8" s="6" t="n">
        <x:v>4</x:v>
      </x:c>
      <x:c r="D8" s="6" t="n">
        <x:v>10</x:v>
      </x:c>
      <x:c r="E8" s="6" t="n">
        <x:v>3</x:v>
      </x:c>
      <x:c r="F8" s="14" t="n">
        <x:f>C8+D8-E8</x:f>
        <x:v>11</x:v>
      </x:c>
      <x:c r="G8" s="6" t="n">
        <x:v>1200</x:v>
      </x:c>
      <x:c r="H8" s="6" t="n">
        <x:v>0.008999999999999999</x:v>
      </x:c>
      <x:c r="I8" s="14" t="n">
        <x:f>ROUND(G8*H8,2)</x:f>
        <x:v>10.8</x:v>
      </x:c>
      <x:c r="J8" s="14" t="n">
        <x:f>ROUND(F8-I8,2)</x:f>
        <x:v>0.2</x:v>
      </x:c>
      <x:c r="K8" s="12" t="n">
        <x:f>IF(I8=0,"",ROUND(J8/I8*100,1))</x:f>
        <x:v>1.9</x:v>
      </x:c>
      <x:c r="L8" s="7" t="n">
        <x:v>520</x:v>
      </x:c>
      <x:c r="M8" s="10" t="n">
        <x:f>IF(I8=0,0,ROUND(J8*L8,0))</x:f>
        <x:v>104</x:v>
      </x:c>
      <x:c r="N8" s="13" t="str">
        <x:f>IF(K8="","No recipe link",IF(ABS(K8)&gt;5,"Check","OK"))</x:f>
        <x:v>OK</x:v>
      </x:c>
    </x:row>
    <x:row r="9">
      <x:c r="A9" s="6" t="inlineStr">
        <x:is>
          <x:t xml:space="preserve">Maida</x:t>
        </x:is>
      </x:c>
      <x:c r="B9" s="6" t="inlineStr">
        <x:is>
          <x:t xml:space="preserve">kg</x:t>
        </x:is>
      </x:c>
      <x:c r="C9" s="6" t="n">
        <x:v>20</x:v>
      </x:c>
      <x:c r="D9" s="6" t="n">
        <x:v>35</x:v>
      </x:c>
      <x:c r="E9" s="6" t="n">
        <x:v>18</x:v>
      </x:c>
      <x:c r="F9" s="14" t="n">
        <x:f>C9+D9-E9</x:f>
        <x:v>37</x:v>
      </x:c>
      <x:c r="G9" s="6" t="n">
        <x:v>460</x:v>
      </x:c>
      <x:c r="H9" s="6" t="n">
        <x:v>0.08</x:v>
      </x:c>
      <x:c r="I9" s="14" t="n">
        <x:f>ROUND(G9*H9,2)</x:f>
        <x:v>36.8</x:v>
      </x:c>
      <x:c r="J9" s="14" t="n">
        <x:f>ROUND(F9-I9,2)</x:f>
        <x:v>0.2</x:v>
      </x:c>
      <x:c r="K9" s="12" t="n">
        <x:f>IF(I9=0,"",ROUND(J9/I9*100,1))</x:f>
        <x:v>0.5</x:v>
      </x:c>
      <x:c r="L9" s="7" t="n">
        <x:v>42</x:v>
      </x:c>
      <x:c r="M9" s="10" t="n">
        <x:f>IF(I9=0,0,ROUND(J9*L9,0))</x:f>
        <x:v>8</x:v>
      </x:c>
      <x:c r="N9" s="13" t="str">
        <x:f>IF(K9="","No recipe link",IF(ABS(K9)&gt;5,"Check","OK"))</x:f>
        <x:v>OK</x:v>
      </x:c>
    </x:row>
    <x:row r="10">
      <x:c r="A10" s="6" t="inlineStr">
        <x:is>
          <x:t xml:space="preserve">Onion</x:t>
        </x:is>
      </x:c>
      <x:c r="B10" s="6" t="inlineStr">
        <x:is>
          <x:t xml:space="preserve">kg</x:t>
        </x:is>
      </x:c>
      <x:c r="C10" s="6" t="n">
        <x:v>25</x:v>
      </x:c>
      <x:c r="D10" s="6" t="n">
        <x:v>80</x:v>
      </x:c>
      <x:c r="E10" s="6" t="n">
        <x:v>20</x:v>
      </x:c>
      <x:c r="F10" s="14" t="n">
        <x:f>C10+D10-E10</x:f>
        <x:v>85</x:v>
      </x:c>
      <x:c r="G10" s="6" t="n">
        <x:v>1700</x:v>
      </x:c>
      <x:c r="H10" s="6" t="n">
        <x:v>0.05</x:v>
      </x:c>
      <x:c r="I10" s="14" t="n">
        <x:f>ROUND(G10*H10,2)</x:f>
        <x:v>85</x:v>
      </x:c>
      <x:c r="J10" s="14" t="n">
        <x:f>ROUND(F10-I10,2)</x:f>
        <x:v>0</x:v>
      </x:c>
      <x:c r="K10" s="12" t="n">
        <x:f>IF(I10=0,"",ROUND(J10/I10*100,1))</x:f>
        <x:v>0</x:v>
      </x:c>
      <x:c r="L10" s="7" t="n">
        <x:v>35</x:v>
      </x:c>
      <x:c r="M10" s="10" t="n">
        <x:f>IF(I10=0,0,ROUND(J10*L10,0))</x:f>
        <x:v>0</x:v>
      </x:c>
      <x:c r="N10" s="13" t="str">
        <x:f>IF(K10="","No recipe link",IF(ABS(K10)&gt;5,"Check","OK"))</x:f>
        <x:v>No recipe link</x:v>
      </x:c>
    </x:row>
    <x:row r="11">
      <x:c r="A11" s="6" t="inlineStr">
        <x:is>
          <x:t xml:space="preserve">Milk</x:t>
        </x:is>
      </x:c>
      <x:c r="B11" s="6" t="inlineStr">
        <x:is>
          <x:t xml:space="preserve">L</x:t>
        </x:is>
      </x:c>
      <x:c r="C11" s="6" t="n">
        <x:v>40</x:v>
      </x:c>
      <x:c r="D11" s="6" t="n">
        <x:v>110</x:v>
      </x:c>
      <x:c r="E11" s="6" t="n">
        <x:v>25</x:v>
      </x:c>
      <x:c r="F11" s="14" t="n">
        <x:f>C11+D11-E11</x:f>
        <x:v>125</x:v>
      </x:c>
      <x:c r="G11" s="6" t="n">
        <x:v>900</x:v>
      </x:c>
      <x:c r="H11" s="6" t="n">
        <x:v>0.12</x:v>
      </x:c>
      <x:c r="I11" s="14" t="n">
        <x:f>ROUND(G11*H11,2)</x:f>
        <x:v>108</x:v>
      </x:c>
      <x:c r="J11" s="14" t="n">
        <x:f>ROUND(F11-I11,2)</x:f>
        <x:v>17</x:v>
      </x:c>
      <x:c r="K11" s="12" t="n">
        <x:f>IF(I11=0,"",ROUND(J11/I11*100,1))</x:f>
        <x:v>15.7</x:v>
      </x:c>
      <x:c r="L11" s="7" t="n">
        <x:v>58</x:v>
      </x:c>
      <x:c r="M11" s="10" t="n">
        <x:f>IF(I11=0,0,ROUND(J11*L11,0))</x:f>
        <x:v>986</x:v>
      </x:c>
      <x:c r="N11" s="13" t="str">
        <x:f>IF(K11="","No recipe link",IF(ABS(K11)&gt;5,"Check","OK"))</x:f>
        <x:v>Check</x:v>
      </x:c>
    </x:row>
    <x:row r="12">
      <x:c r="A12" s="6" t="inlineStr">
        <x:is>
          <x:t xml:space="preserve">Toor dal</x:t>
        </x:is>
      </x:c>
      <x:c r="B12" s="6" t="inlineStr">
        <x:is>
          <x:t xml:space="preserve">kg</x:t>
        </x:is>
      </x:c>
      <x:c r="C12" s="6" t="n">
        <x:v>10</x:v>
      </x:c>
      <x:c r="D12" s="6" t="n">
        <x:v>18</x:v>
      </x:c>
      <x:c r="E12" s="6" t="n">
        <x:v>8</x:v>
      </x:c>
      <x:c r="F12" s="14" t="n">
        <x:f>C12+D12-E12</x:f>
        <x:v>20</x:v>
      </x:c>
      <x:c r="G12" s="6" t="n">
        <x:v>330</x:v>
      </x:c>
      <x:c r="H12" s="6" t="n">
        <x:v>0.06</x:v>
      </x:c>
      <x:c r="I12" s="14" t="n">
        <x:f>ROUND(G12*H12,2)</x:f>
        <x:v>19.8</x:v>
      </x:c>
      <x:c r="J12" s="14" t="n">
        <x:f>ROUND(F12-I12,2)</x:f>
        <x:v>0.2</x:v>
      </x:c>
      <x:c r="K12" s="12" t="n">
        <x:f>IF(I12=0,"",ROUND(J12/I12*100,1))</x:f>
        <x:v>1</x:v>
      </x:c>
      <x:c r="L12" s="7" t="n">
        <x:v>130</x:v>
      </x:c>
      <x:c r="M12" s="10" t="n">
        <x:f>IF(I12=0,0,ROUND(J12*L12,0))</x:f>
        <x:v>26</x:v>
      </x:c>
      <x:c r="N12" s="13" t="str">
        <x:f>IF(K12="","No recipe link",IF(ABS(K12)&gt;5,"Check","OK"))</x:f>
        <x:v>OK</x:v>
      </x:c>
    </x:row>
    <x:row r="14">
      <x:c r="A14" s="15" t="inlineStr">
        <x:is>
          <x:t xml:space="preserve">Total variance value (Rs)</x:t>
        </x:is>
      </x:c>
      <x:c r="M14" s="16" t="n">
        <x:f>SUM(M5:M12)</x:f>
        <x:v>2059</x:v>
      </x:c>
    </x:row>
    <x:row r="15">
      <x:c r="A15" t="inlineStr">
        <x:is>
          <x:t xml:space="preserve">Items flagged</x:t>
        </x:is>
      </x:c>
      <x:c r="M15" s="17" t="n">
        <x:f>COUNTIF(N5:N12,"Check")</x:f>
        <x:v>2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8" defaultRowHeight="15"/>
  <x:cols>
    <x:col min="1" max="1" width="14" customWidth="1"/>
    <x:col min="2" max="2" width="70" customWidth="1"/>
    <x:col min="3" max="3" width="14" customWidth="1"/>
    <x:col min="4" max="4" width="14" customWidth="1"/>
    <x:col min="5" max="5" width="16" customWidth="1"/>
    <x:col min="6" max="6" width="14" customWidth="1"/>
    <x:col min="7" max="7" width="30" customWidth="1"/>
  </x:cols>
  <x:sheetData>
    <x:row r="1">
      <x:c r="A1" s="1" t="inlineStr">
        <x:is>
          <x:t xml:space="preserve">90-day rollout tracker</x:t>
        </x:is>
      </x:c>
    </x:row>
    <x:row r="2">
      <x:c r="A2" s="3" t="inlineStr">
        <x:is>
          <x:t xml:space="preserve">Enter your planned go-live date. Due dates fill in from the day offsets. Status uses the dropdown.</x:t>
        </x:is>
      </x:c>
    </x:row>
    <x:row r="3">
      <x:c r="A3" t="inlineStr">
        <x:is>
          <x:t xml:space="preserve">Go-live date</x:t>
        </x:is>
      </x:c>
      <x:c r="B3" s="18" t="n">
        <x:v>46328</x:v>
      </x:c>
    </x:row>
    <x:row r="5">
      <x:c r="A5" s="5" t="inlineStr">
        <x:is>
          <x:t xml:space="preserve">Phase</x:t>
        </x:is>
      </x:c>
      <x:c r="B5" s="5" t="inlineStr">
        <x:is>
          <x:t xml:space="preserve">Task</x:t>
        </x:is>
      </x:c>
      <x:c r="C5" s="5" t="inlineStr">
        <x:is>
          <x:t xml:space="preserve">Offset from go-live (days)</x:t>
        </x:is>
      </x:c>
      <x:c r="D5" s="5" t="inlineStr">
        <x:is>
          <x:t xml:space="preserve">Due date</x:t>
        </x:is>
      </x:c>
      <x:c r="E5" s="5" t="inlineStr">
        <x:is>
          <x:t xml:space="preserve">Owner</x:t>
        </x:is>
      </x:c>
      <x:c r="F5" s="5" t="inlineStr">
        <x:is>
          <x:t xml:space="preserve">Status</x:t>
        </x:is>
      </x:c>
      <x:c r="G5" s="5" t="inlineStr">
        <x:is>
          <x:t xml:space="preserve">Notes</x:t>
        </x:is>
      </x:c>
    </x:row>
    <x:row r="6">
      <x:c r="A6" s="6" t="inlineStr">
        <x:is>
          <x:t xml:space="preserve">Prepare</x:t>
        </x:is>
      </x:c>
      <x:c r="B6" s="6" t="inlineStr">
        <x:is>
          <x:t xml:space="preserve">Write the written price: year 1, add-ons, renewal cap, data export</x:t>
        </x:is>
      </x:c>
      <x:c r="C6" s="6" t="n">
        <x:v>-60</x:v>
      </x:c>
      <x:c r="D6" s="19" t="n">
        <x:f>$B$3+C6</x:f>
        <x:v>46268</x:v>
      </x:c>
      <x:c r="E6" s="6" t="n"/>
      <x:c r="F6" s="6" t="inlineStr">
        <x:is>
          <x:t xml:space="preserve">Not started</x:t>
        </x:is>
      </x:c>
      <x:c r="G6" s="6" t="n"/>
    </x:row>
    <x:row r="7">
      <x:c r="A7" s="6" t="inlineStr">
        <x:is>
          <x:t xml:space="preserve">Prepare</x:t>
        </x:is>
      </x:c>
      <x:c r="B7" s="6" t="inlineStr">
        <x:is>
          <x:t xml:space="preserve">Export current menu with prices, taxes and modifiers to Excel</x:t>
        </x:is>
      </x:c>
      <x:c r="C7" s="6" t="n">
        <x:v>-55</x:v>
      </x:c>
      <x:c r="D7" s="19" t="n">
        <x:f>$B$3+C7</x:f>
        <x:v>46273</x:v>
      </x:c>
      <x:c r="E7" s="6" t="n"/>
      <x:c r="F7" s="6" t="inlineStr">
        <x:is>
          <x:t xml:space="preserve">Not started</x:t>
        </x:is>
      </x:c>
      <x:c r="G7" s="6" t="n"/>
    </x:row>
    <x:row r="8">
      <x:c r="A8" s="6" t="inlineStr">
        <x:is>
          <x:t xml:space="preserve">Prepare</x:t>
        </x:is>
      </x:c>
      <x:c r="B8" s="6" t="inlineStr">
        <x:is>
          <x:t xml:space="preserve">Count stock and list top 25 ingredients by rupee value</x:t>
        </x:is>
      </x:c>
      <x:c r="C8" s="6" t="n">
        <x:v>-50</x:v>
      </x:c>
      <x:c r="D8" s="19" t="n">
        <x:f>$B$3+C8</x:f>
        <x:v>46278</x:v>
      </x:c>
      <x:c r="E8" s="6" t="n"/>
      <x:c r="F8" s="6" t="inlineStr">
        <x:is>
          <x:t xml:space="preserve">Not started</x:t>
        </x:is>
      </x:c>
      <x:c r="G8" s="6" t="n"/>
    </x:row>
    <x:row r="9">
      <x:c r="A9" s="6" t="inlineStr">
        <x:is>
          <x:t xml:space="preserve">Prepare</x:t>
        </x:is>
      </x:c>
      <x:c r="B9" s="6" t="inlineStr">
        <x:is>
          <x:t xml:space="preserve">Confirm printer models, tablets and internet backup</x:t>
        </x:is>
      </x:c>
      <x:c r="C9" s="6" t="n">
        <x:v>-45</x:v>
      </x:c>
      <x:c r="D9" s="19" t="n">
        <x:f>$B$3+C9</x:f>
        <x:v>46283</x:v>
      </x:c>
      <x:c r="E9" s="6" t="n"/>
      <x:c r="F9" s="6" t="inlineStr">
        <x:is>
          <x:t xml:space="preserve">Not started</x:t>
        </x:is>
      </x:c>
      <x:c r="G9" s="6" t="n"/>
    </x:row>
    <x:row r="10">
      <x:c r="A10" s="6" t="inlineStr">
        <x:is>
          <x:t xml:space="preserve">Build</x:t>
        </x:is>
      </x:c>
      <x:c r="B10" s="6" t="inlineStr">
        <x:is>
          <x:t xml:space="preserve">Upload menu, tables, taxes; set service charge OFF by default</x:t>
        </x:is>
      </x:c>
      <x:c r="C10" s="6" t="n">
        <x:v>-35</x:v>
      </x:c>
      <x:c r="D10" s="19" t="n">
        <x:f>$B$3+C10</x:f>
        <x:v>46293</x:v>
      </x:c>
      <x:c r="E10" s="6" t="n"/>
      <x:c r="F10" s="6" t="inlineStr">
        <x:is>
          <x:t xml:space="preserve">Not started</x:t>
        </x:is>
      </x:c>
      <x:c r="G10" s="6" t="n"/>
    </x:row>
    <x:row r="11">
      <x:c r="A11" s="6" t="inlineStr">
        <x:is>
          <x:t xml:space="preserve">Build</x:t>
        </x:is>
      </x:c>
      <x:c r="B11" s="6" t="inlineStr">
        <x:is>
          <x:t xml:space="preserve">Enter recipes for the 20 best-selling dishes</x:t>
        </x:is>
      </x:c>
      <x:c r="C11" s="6" t="n">
        <x:v>-30</x:v>
      </x:c>
      <x:c r="D11" s="19" t="n">
        <x:f>$B$3+C11</x:f>
        <x:v>46298</x:v>
      </x:c>
      <x:c r="E11" s="6" t="n"/>
      <x:c r="F11" s="6" t="inlineStr">
        <x:is>
          <x:t xml:space="preserve">Not started</x:t>
        </x:is>
      </x:c>
      <x:c r="G11" s="6" t="n"/>
    </x:row>
    <x:row r="12">
      <x:c r="A12" s="6" t="inlineStr">
        <x:is>
          <x:t xml:space="preserve">Build</x:t>
        </x:is>
      </x:c>
      <x:c r="B12" s="6" t="inlineStr">
        <x:is>
          <x:t xml:space="preserve">Create staff logins with roles: cashier, captain, manager</x:t>
        </x:is>
      </x:c>
      <x:c r="C12" s="6" t="n">
        <x:v>-25</x:v>
      </x:c>
      <x:c r="D12" s="19" t="n">
        <x:f>$B$3+C12</x:f>
        <x:v>46303</x:v>
      </x:c>
      <x:c r="E12" s="6" t="n"/>
      <x:c r="F12" s="6" t="inlineStr">
        <x:is>
          <x:t xml:space="preserve">Not started</x:t>
        </x:is>
      </x:c>
      <x:c r="G12" s="6" t="n"/>
    </x:row>
    <x:row r="13">
      <x:c r="A13" s="6" t="inlineStr">
        <x:is>
          <x:t xml:space="preserve">Test</x:t>
        </x:is>
      </x:c>
      <x:c r="B13" s="6" t="inlineStr">
        <x:is>
          <x:t xml:space="preserve">Print 20 test bills across 5%, alcohol and split payments</x:t>
        </x:is>
      </x:c>
      <x:c r="C13" s="6" t="n">
        <x:v>-18</x:v>
      </x:c>
      <x:c r="D13" s="19" t="n">
        <x:f>$B$3+C13</x:f>
        <x:v>46310</x:v>
      </x:c>
      <x:c r="E13" s="6" t="n"/>
      <x:c r="F13" s="6" t="inlineStr">
        <x:is>
          <x:t xml:space="preserve">Not started</x:t>
        </x:is>
      </x:c>
      <x:c r="G13" s="6" t="n"/>
    </x:row>
    <x:row r="14">
      <x:c r="A14" s="6" t="inlineStr">
        <x:is>
          <x:t xml:space="preserve">Test</x:t>
        </x:is>
      </x:c>
      <x:c r="B14" s="6" t="inlineStr">
        <x:is>
          <x:t xml:space="preserve">Run one kitchen shift on test KOTs</x:t>
        </x:is>
      </x:c>
      <x:c r="C14" s="6" t="n">
        <x:v>-14</x:v>
      </x:c>
      <x:c r="D14" s="19" t="n">
        <x:f>$B$3+C14</x:f>
        <x:v>46314</x:v>
      </x:c>
      <x:c r="E14" s="6" t="n"/>
      <x:c r="F14" s="6" t="inlineStr">
        <x:is>
          <x:t xml:space="preserve">Not started</x:t>
        </x:is>
      </x:c>
      <x:c r="G14" s="6" t="n"/>
    </x:row>
    <x:row r="15">
      <x:c r="A15" s="6" t="inlineStr">
        <x:is>
          <x:t xml:space="preserve">Test</x:t>
        </x:is>
      </x:c>
      <x:c r="B15" s="6" t="inlineStr">
        <x:is>
          <x:t xml:space="preserve">Unplug the internet for 30 minutes and bill through it</x:t>
        </x:is>
      </x:c>
      <x:c r="C15" s="6" t="n">
        <x:v>-10</x:v>
      </x:c>
      <x:c r="D15" s="19" t="n">
        <x:f>$B$3+C15</x:f>
        <x:v>46318</x:v>
      </x:c>
      <x:c r="E15" s="6" t="n"/>
      <x:c r="F15" s="6" t="inlineStr">
        <x:is>
          <x:t xml:space="preserve">Not started</x:t>
        </x:is>
      </x:c>
      <x:c r="G15" s="6" t="n"/>
    </x:row>
    <x:row r="16">
      <x:c r="A16" s="6" t="inlineStr">
        <x:is>
          <x:t xml:space="preserve">Train</x:t>
        </x:is>
      </x:c>
      <x:c r="B16" s="6" t="inlineStr">
        <x:is>
          <x:t xml:space="preserve">Two 60-minute sessions for captains and cashiers</x:t>
        </x:is>
      </x:c>
      <x:c r="C16" s="6" t="n">
        <x:v>-7</x:v>
      </x:c>
      <x:c r="D16" s="19" t="n">
        <x:f>$B$3+C16</x:f>
        <x:v>46321</x:v>
      </x:c>
      <x:c r="E16" s="6" t="n"/>
      <x:c r="F16" s="6" t="inlineStr">
        <x:is>
          <x:t xml:space="preserve">Not started</x:t>
        </x:is>
      </x:c>
      <x:c r="G16" s="6" t="n"/>
    </x:row>
    <x:row r="17">
      <x:c r="A17" s="6" t="inlineStr">
        <x:is>
          <x:t xml:space="preserve">Train</x:t>
        </x:is>
      </x:c>
      <x:c r="B17" s="6" t="inlineStr">
        <x:is>
          <x:t xml:space="preserve">Manager session: voids, discounts, day-end close</x:t>
        </x:is>
      </x:c>
      <x:c r="C17" s="6" t="n">
        <x:v>-4</x:v>
      </x:c>
      <x:c r="D17" s="19" t="n">
        <x:f>$B$3+C17</x:f>
        <x:v>46324</x:v>
      </x:c>
      <x:c r="E17" s="6" t="n"/>
      <x:c r="F17" s="6" t="inlineStr">
        <x:is>
          <x:t xml:space="preserve">Not started</x:t>
        </x:is>
      </x:c>
      <x:c r="G17" s="6" t="n"/>
    </x:row>
    <x:row r="18">
      <x:c r="A18" s="6" t="inlineStr">
        <x:is>
          <x:t xml:space="preserve">Parallel run</x:t>
        </x:is>
      </x:c>
      <x:c r="B18" s="6" t="inlineStr">
        <x:is>
          <x:t xml:space="preserve">Bill on both old and new system for 3 days</x:t>
        </x:is>
      </x:c>
      <x:c r="C18" s="6" t="n">
        <x:v>-3</x:v>
      </x:c>
      <x:c r="D18" s="19" t="n">
        <x:f>$B$3+C18</x:f>
        <x:v>46325</x:v>
      </x:c>
      <x:c r="E18" s="6" t="n"/>
      <x:c r="F18" s="6" t="inlineStr">
        <x:is>
          <x:t xml:space="preserve">Not started</x:t>
        </x:is>
      </x:c>
      <x:c r="G18" s="6" t="n"/>
    </x:row>
    <x:row r="19">
      <x:c r="A19" s="6" t="inlineStr">
        <x:is>
          <x:t xml:space="preserve">Go live</x:t>
        </x:is>
      </x:c>
      <x:c r="B19" s="6" t="inlineStr">
        <x:is>
          <x:t xml:space="preserve">Cut over at a quiet lunch, keep old system read-only</x:t>
        </x:is>
      </x:c>
      <x:c r="C19" s="6" t="n">
        <x:v>0</x:v>
      </x:c>
      <x:c r="D19" s="19" t="n">
        <x:f>$B$3+C19</x:f>
        <x:v>46328</x:v>
      </x:c>
      <x:c r="E19" s="6" t="n"/>
      <x:c r="F19" s="6" t="inlineStr">
        <x:is>
          <x:t xml:space="preserve">Not started</x:t>
        </x:is>
      </x:c>
      <x:c r="G19" s="6" t="n"/>
    </x:row>
    <x:row r="20">
      <x:c r="A20" s="6" t="inlineStr">
        <x:is>
          <x:t xml:space="preserve">After</x:t>
        </x:is>
      </x:c>
      <x:c r="B20" s="6" t="inlineStr">
        <x:is>
          <x:t xml:space="preserve">Day-end reconcile with cash, UPI and card for 7 days</x:t>
        </x:is>
      </x:c>
      <x:c r="C20" s="6" t="n">
        <x:v>7</x:v>
      </x:c>
      <x:c r="D20" s="19" t="n">
        <x:f>$B$3+C20</x:f>
        <x:v>46335</x:v>
      </x:c>
      <x:c r="E20" s="6" t="n"/>
      <x:c r="F20" s="6" t="inlineStr">
        <x:is>
          <x:t xml:space="preserve">Not started</x:t>
        </x:is>
      </x:c>
      <x:c r="G20" s="6" t="n"/>
    </x:row>
    <x:row r="21">
      <x:c r="A21" s="6" t="inlineStr">
        <x:is>
          <x:t xml:space="preserve">After</x:t>
        </x:is>
      </x:c>
      <x:c r="B21" s="6" t="inlineStr">
        <x:is>
          <x:t xml:space="preserve">First weekly stock variance and food-cost review</x:t>
        </x:is>
      </x:c>
      <x:c r="C21" s="6" t="n">
        <x:v>14</x:v>
      </x:c>
      <x:c r="D21" s="19" t="n">
        <x:f>$B$3+C21</x:f>
        <x:v>46342</x:v>
      </x:c>
      <x:c r="E21" s="6" t="n"/>
      <x:c r="F21" s="6" t="inlineStr">
        <x:is>
          <x:t xml:space="preserve">Not started</x:t>
        </x:is>
      </x:c>
      <x:c r="G21" s="6" t="n"/>
    </x:row>
    <x:row r="22">
      <x:c r="A22" s="6" t="inlineStr">
        <x:is>
          <x:t xml:space="preserve">After</x:t>
        </x:is>
      </x:c>
      <x:c r="B22" s="6" t="inlineStr">
        <x:is>
          <x:t xml:space="preserve">Review reports with your accountant and export to Tally or Excel</x:t>
        </x:is>
      </x:c>
      <x:c r="C22" s="6" t="n">
        <x:v>30</x:v>
      </x:c>
      <x:c r="D22" s="19" t="n">
        <x:f>$B$3+C22</x:f>
        <x:v>46358</x:v>
      </x:c>
      <x:c r="E22" s="6" t="n"/>
      <x:c r="F22" s="6" t="inlineStr">
        <x:is>
          <x:t xml:space="preserve">Not started</x:t>
        </x:is>
      </x:c>
      <x:c r="G22" s="6" t="n"/>
    </x:row>
    <x:row r="23">
      <x:c r="A23" s="6" t="inlineStr">
        <x:is>
          <x:t xml:space="preserve">After</x:t>
        </x:is>
      </x:c>
      <x:c r="B23" s="6" t="inlineStr">
        <x:is>
          <x:t xml:space="preserve">Decide keep, fix or leave using the scorecard and a written list of gaps</x:t>
        </x:is>
      </x:c>
      <x:c r="C23" s="6" t="n">
        <x:v>60</x:v>
      </x:c>
      <x:c r="D23" s="19" t="n">
        <x:f>$B$3+C23</x:f>
        <x:v>46388</x:v>
      </x:c>
      <x:c r="E23" s="6" t="n"/>
      <x:c r="F23" s="6" t="inlineStr">
        <x:is>
          <x:t xml:space="preserve">Not started</x:t>
        </x:is>
      </x:c>
      <x:c r="G23" s="6" t="n"/>
    </x:row>
    <x:row r="25">
      <x:c r="A25" t="inlineStr">
        <x:is>
          <x:t xml:space="preserve">Tasks done</x:t>
        </x:is>
      </x:c>
      <x:c r="C25" s="17" t="n">
        <x:f>COUNTIF(F6:F23,"Done")</x:f>
        <x:v>0</x:v>
      </x:c>
    </x:row>
    <x:row r="26">
      <x:c r="A26" t="inlineStr">
        <x:is>
          <x:t xml:space="preserve">Percent complete</x:t>
        </x:is>
      </x:c>
      <x:c r="C26" s="20" t="n">
        <x:f>ROUND(C25/COUNTA(B6:B23)*100,0)</x:f>
        <x:v>0</x:v>
      </x:c>
    </x:row>
    <x:row r="27">
      <x:c r="A27" t="inlineStr">
        <x:is>
          <x:t xml:space="preserve">Blocked</x:t>
        </x:is>
      </x:c>
      <x:c r="C27" s="17" t="n">
        <x:f>COUNTIF(F6:F23,"Blocked")</x:f>
        <x:v>0</x:v>
      </x:c>
    </x:row>
  </x:sheetData>
  <x:dataValidations count="1">
    <x:dataValidation type="list" allowBlank="1" showDropDown="0" showInputMessage="0" showErrorMessage="0" sqref="F6:F23">
      <x:formula1>"Not started,In progress,Done,Blocked"</x:formula1>
    </x:dataValidation>
  </x:dataValidations>
  <x:pageMargins left="0.7" right="0.7" top="0.75" bottom="0.75" header="0.3" footer="0.3"/>
</x:worksheet>
</file>